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9.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drawings/drawing10.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3.xml" ContentType="application/vnd.openxmlformats-officedocument.spreadsheetml.comments+xml"/>
  <Override PartName="/xl/drawings/drawing11.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4.xml" ContentType="application/vnd.openxmlformats-officedocument.spreadsheetml.comments+xml"/>
  <Override PartName="/xl/drawings/drawing12.xml" ContentType="application/vnd.openxmlformats-officedocument.drawing+xml"/>
  <Override PartName="/xl/ctrlProps/ctrlProp14.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DS286\Desktop\OpenData\"/>
    </mc:Choice>
  </mc:AlternateContent>
  <bookViews>
    <workbookView xWindow="0" yWindow="0" windowWidth="25305" windowHeight="7170" tabRatio="867"/>
  </bookViews>
  <sheets>
    <sheet name="COVER" sheetId="35" r:id="rId1"/>
    <sheet name="INDEX" sheetId="36" r:id="rId2"/>
    <sheet name="Basic Instructions" sheetId="37" r:id="rId3"/>
    <sheet name="Methodology" sheetId="38" r:id="rId4"/>
    <sheet name="Validation rules" sheetId="39" r:id="rId5"/>
    <sheet name="GETTING STARTED" sheetId="40" r:id="rId6"/>
    <sheet name="Footnotes list" sheetId="41" r:id="rId7"/>
    <sheet name="Table_1" sheetId="6" r:id="rId8"/>
    <sheet name="Table_2" sheetId="10" r:id="rId9"/>
    <sheet name="Table_3" sheetId="11" r:id="rId10"/>
    <sheet name="Table_4" sheetId="12" r:id="rId11"/>
    <sheet name="VoluntaryReporting" sheetId="47" r:id="rId12"/>
    <sheet name="ErrorLog" sheetId="19" r:id="rId13"/>
    <sheet name="Table_4 (Prefilling)" sheetId="46" state="hidden" r:id="rId14"/>
    <sheet name="Pre-filling parameters" sheetId="45" state="hidden" r:id="rId15"/>
    <sheet name="Changelog" sheetId="42" state="hidden" r:id="rId16"/>
    <sheet name="Lists" sheetId="5" state="hidden" r:id="rId17"/>
    <sheet name="Locks" sheetId="24" state="hidden" r:id="rId18"/>
    <sheet name="NotStandardRules" sheetId="34" state="hidden" r:id="rId19"/>
    <sheet name="CountryName" sheetId="25" state="hidden" r:id="rId20"/>
    <sheet name="Summations" sheetId="26" state="hidden" r:id="rId21"/>
    <sheet name="Mandatory" sheetId="27" state="hidden" r:id="rId22"/>
    <sheet name="SimpleRatios" sheetId="28" state="hidden" r:id="rId23"/>
    <sheet name="Thresholds" sheetId="44" state="hidden" r:id="rId24"/>
    <sheet name="IsFormula" sheetId="30" state="hidden" r:id="rId25"/>
    <sheet name="MustNotBeNegative" sheetId="31" state="hidden" r:id="rId26"/>
    <sheet name="FootnoteContent" sheetId="32" state="hidden" r:id="rId27"/>
    <sheet name="IsNumeric" sheetId="33" state="hidden" r:id="rId28"/>
    <sheet name="Compatibility Report" sheetId="43" state="hidden" r:id="rId29"/>
  </sheets>
  <definedNames>
    <definedName name="_2._Legal_acts" localSheetId="13">#REF!</definedName>
    <definedName name="_2._Legal_acts">#REF!</definedName>
    <definedName name="_3._Data_reporting___questionnaire" localSheetId="13">#REF!</definedName>
    <definedName name="_3._Data_reporting___questionnaire">#REF!</definedName>
    <definedName name="_xlnm._FilterDatabase" localSheetId="12" hidden="1">ErrorLog!$B$1:$F$24</definedName>
    <definedName name="_xlnm._FilterDatabase" localSheetId="6" hidden="1">'Footnotes list'!$B$2:$E$58</definedName>
    <definedName name="NameSelectedCountryCode" localSheetId="13">#REF!</definedName>
    <definedName name="NameSelectedCountryCode">#REF!</definedName>
    <definedName name="NameSelectedCountryName" localSheetId="13">#REF!</definedName>
    <definedName name="NameSelectedCountryNam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47" l="1"/>
  <c r="H21" i="47"/>
  <c r="G21" i="47"/>
  <c r="F21" i="47"/>
  <c r="I27" i="47"/>
  <c r="H27" i="47"/>
  <c r="G27" i="47"/>
  <c r="F27" i="47"/>
  <c r="E27" i="47"/>
  <c r="W16" i="46" l="1"/>
  <c r="S16" i="46"/>
  <c r="W15" i="46"/>
  <c r="S15" i="46"/>
  <c r="W14" i="46"/>
  <c r="S14" i="46"/>
  <c r="W13" i="46"/>
  <c r="S13" i="46"/>
  <c r="W12" i="46"/>
  <c r="S12" i="46"/>
  <c r="W11" i="46"/>
  <c r="S11" i="46"/>
  <c r="W10" i="46"/>
  <c r="S10" i="46"/>
  <c r="R10" i="46"/>
  <c r="Q10" i="46"/>
  <c r="P10" i="46"/>
  <c r="T10" i="46" s="1"/>
  <c r="V9" i="46"/>
  <c r="W9" i="46" s="1"/>
  <c r="T9" i="46"/>
  <c r="S9" i="46"/>
  <c r="X8" i="46"/>
  <c r="W8" i="46"/>
  <c r="V8" i="46"/>
  <c r="T8" i="46"/>
  <c r="S8" i="46"/>
  <c r="U8" i="46" s="1"/>
  <c r="F4" i="46"/>
  <c r="P7" i="46" s="1"/>
  <c r="U10" i="46" l="1"/>
  <c r="G7" i="46"/>
  <c r="J7" i="46"/>
  <c r="M7" i="46"/>
  <c r="V9" i="12" l="1"/>
  <c r="X8" i="12"/>
  <c r="V8" i="12"/>
  <c r="W8" i="12" s="1"/>
  <c r="M16" i="26" l="1"/>
  <c r="W9" i="12" l="1"/>
  <c r="W16" i="12" l="1"/>
  <c r="W15" i="12"/>
  <c r="W14" i="12"/>
  <c r="W13" i="12"/>
  <c r="W12" i="12"/>
  <c r="W11" i="12"/>
  <c r="S11" i="12" l="1"/>
  <c r="S9" i="12"/>
  <c r="S8" i="12"/>
  <c r="S16" i="12"/>
  <c r="S15" i="12"/>
  <c r="S14" i="12"/>
  <c r="S13" i="12"/>
  <c r="S12" i="12"/>
  <c r="J11" i="11"/>
  <c r="J10" i="11"/>
  <c r="J9" i="11"/>
  <c r="J8" i="11"/>
  <c r="V12" i="10"/>
  <c r="V11" i="10"/>
  <c r="V10" i="10"/>
  <c r="V9" i="10"/>
  <c r="V8" i="10"/>
  <c r="R12" i="10"/>
  <c r="R11" i="10"/>
  <c r="R10" i="10"/>
  <c r="R9" i="10"/>
  <c r="R8" i="10"/>
  <c r="N12" i="10"/>
  <c r="N11" i="10"/>
  <c r="N10" i="10"/>
  <c r="N9" i="10"/>
  <c r="N8" i="10"/>
  <c r="J12" i="10"/>
  <c r="J11" i="10"/>
  <c r="J10" i="10"/>
  <c r="J9" i="10"/>
  <c r="J8" i="10"/>
  <c r="G3" i="6"/>
  <c r="G3" i="10"/>
  <c r="G3" i="11"/>
  <c r="G3" i="12"/>
  <c r="F4" i="12"/>
  <c r="F4" i="11"/>
  <c r="F4" i="10"/>
  <c r="F4" i="6"/>
  <c r="Z18" i="6" l="1"/>
  <c r="Z17" i="6"/>
  <c r="Z16" i="6"/>
  <c r="Z15" i="6"/>
  <c r="Z14" i="6"/>
  <c r="Z13" i="6"/>
  <c r="Z12" i="6"/>
  <c r="Z11" i="6"/>
  <c r="Z10" i="6"/>
  <c r="Z9" i="6"/>
  <c r="Z8" i="6"/>
  <c r="V18" i="6"/>
  <c r="V17" i="6"/>
  <c r="V16" i="6"/>
  <c r="V15" i="6"/>
  <c r="V14" i="6"/>
  <c r="V13" i="6"/>
  <c r="V12" i="6"/>
  <c r="V11" i="6"/>
  <c r="V10" i="6"/>
  <c r="V9" i="6"/>
  <c r="V8" i="6"/>
  <c r="R18" i="6"/>
  <c r="R17" i="6"/>
  <c r="R16" i="6"/>
  <c r="R15" i="6"/>
  <c r="R14" i="6"/>
  <c r="R13" i="6"/>
  <c r="R12" i="6"/>
  <c r="R11" i="6"/>
  <c r="R10" i="6"/>
  <c r="R9" i="6"/>
  <c r="R8" i="6"/>
  <c r="N18" i="6"/>
  <c r="N17" i="6"/>
  <c r="N16" i="6"/>
  <c r="N15" i="6"/>
  <c r="N14" i="6"/>
  <c r="N13" i="6"/>
  <c r="N12" i="6"/>
  <c r="N11" i="6"/>
  <c r="N10" i="6"/>
  <c r="N9" i="6"/>
  <c r="N8" i="6"/>
  <c r="J9" i="6"/>
  <c r="J10" i="6"/>
  <c r="J11" i="6"/>
  <c r="J12" i="6"/>
  <c r="J13" i="6"/>
  <c r="J14" i="6"/>
  <c r="J15" i="6"/>
  <c r="J16" i="6"/>
  <c r="J17" i="6"/>
  <c r="J18" i="6"/>
  <c r="J8" i="6"/>
  <c r="D5" i="41" l="1"/>
  <c r="D4" i="41"/>
  <c r="E3" i="41"/>
  <c r="C12" i="40"/>
  <c r="C11" i="40"/>
  <c r="G9" i="40"/>
  <c r="F3" i="46" s="1"/>
  <c r="C5" i="40"/>
  <c r="C4" i="40"/>
  <c r="G3" i="40"/>
  <c r="C5" i="39"/>
  <c r="C4" i="39"/>
  <c r="F3" i="39"/>
  <c r="C29" i="38"/>
  <c r="C22" i="38"/>
  <c r="C5" i="38"/>
  <c r="C4" i="38"/>
  <c r="F3" i="38"/>
  <c r="C76" i="37"/>
  <c r="C71" i="37"/>
  <c r="D33" i="37"/>
  <c r="D31" i="37"/>
  <c r="D30" i="37"/>
  <c r="D29" i="37"/>
  <c r="D26" i="37"/>
  <c r="D25" i="37"/>
  <c r="C5" i="37"/>
  <c r="C4" i="37"/>
  <c r="F3" i="37"/>
  <c r="C5" i="36"/>
  <c r="C4" i="36"/>
  <c r="E3" i="36"/>
  <c r="C9" i="35"/>
  <c r="C8" i="35"/>
  <c r="C6" i="35"/>
  <c r="C5" i="35"/>
  <c r="C3" i="35"/>
  <c r="C7" i="35"/>
  <c r="D8" i="41"/>
  <c r="F3" i="12" l="1"/>
  <c r="F3" i="11"/>
  <c r="F3" i="10"/>
  <c r="F3" i="6"/>
  <c r="S16" i="6" l="1"/>
  <c r="O10" i="10"/>
  <c r="G8" i="11" l="1"/>
  <c r="R10" i="12" l="1"/>
  <c r="W10" i="12" s="1"/>
  <c r="P10" i="12" l="1"/>
  <c r="D116" i="26"/>
  <c r="A14" i="25"/>
  <c r="A13" i="25"/>
  <c r="A12" i="25"/>
  <c r="A11" i="25"/>
  <c r="A10" i="25"/>
  <c r="T10" i="12" l="1"/>
  <c r="T9" i="12"/>
  <c r="T8" i="12" l="1"/>
  <c r="K19" i="6" l="1"/>
  <c r="S10" i="12" l="1"/>
  <c r="U10" i="12" s="1"/>
  <c r="G19" i="6"/>
  <c r="S17" i="6"/>
  <c r="AA17" i="6" s="1"/>
  <c r="AA16" i="6"/>
  <c r="S15" i="6"/>
  <c r="AA15" i="6" s="1"/>
  <c r="S14" i="6"/>
  <c r="AA14" i="6" s="1"/>
  <c r="S13" i="6"/>
  <c r="AA13" i="6" s="1"/>
  <c r="S12" i="6"/>
  <c r="AA12" i="6" s="1"/>
  <c r="S11" i="6"/>
  <c r="AA11" i="6" s="1"/>
  <c r="S10" i="6"/>
  <c r="AA10" i="6" s="1"/>
  <c r="S9" i="6"/>
  <c r="AA9" i="6" s="1"/>
  <c r="S8" i="6"/>
  <c r="AA8" i="6" s="1"/>
  <c r="S18" i="6" l="1"/>
  <c r="AA18" i="6" l="1"/>
  <c r="W19" i="6"/>
  <c r="S19" i="6"/>
  <c r="O19" i="6"/>
  <c r="Q10" i="12"/>
  <c r="G12" i="10" l="1"/>
  <c r="U8" i="12"/>
  <c r="K11" i="11"/>
  <c r="K10" i="11"/>
  <c r="K9" i="11"/>
  <c r="K8" i="11"/>
  <c r="P13" i="46" l="1"/>
  <c r="P11" i="46"/>
  <c r="G13" i="10"/>
  <c r="P11" i="12"/>
  <c r="P13" i="12"/>
  <c r="U13" i="12" s="1"/>
  <c r="M7" i="12"/>
  <c r="T11" i="46" l="1"/>
  <c r="U13" i="46"/>
  <c r="T13" i="46"/>
  <c r="P15" i="46"/>
  <c r="P15" i="12"/>
  <c r="U15" i="12" s="1"/>
  <c r="P7" i="12"/>
  <c r="J7" i="12"/>
  <c r="G7" i="12"/>
  <c r="U15" i="46" l="1"/>
  <c r="T15" i="46"/>
  <c r="S12" i="10"/>
  <c r="S13" i="10" s="1"/>
  <c r="K12" i="10"/>
  <c r="K13" i="10" s="1"/>
  <c r="O8" i="10"/>
  <c r="W8" i="10" s="1"/>
  <c r="O9" i="10"/>
  <c r="W9" i="10" s="1"/>
  <c r="W10" i="10"/>
  <c r="O11" i="10"/>
  <c r="W11" i="10" s="1"/>
  <c r="O12" i="10" l="1"/>
  <c r="T11" i="12"/>
  <c r="P12" i="46" l="1"/>
  <c r="P14" i="46"/>
  <c r="O13" i="10"/>
  <c r="P12" i="12"/>
  <c r="W12" i="10"/>
  <c r="P14" i="12"/>
  <c r="V17" i="12" s="1"/>
  <c r="W17" i="12" s="1"/>
  <c r="M15" i="26" s="1"/>
  <c r="V17" i="46" l="1"/>
  <c r="W17" i="46" s="1"/>
  <c r="U9" i="46"/>
  <c r="T14" i="46"/>
  <c r="P16" i="46"/>
  <c r="U14" i="46"/>
  <c r="T12" i="46"/>
  <c r="U12" i="46"/>
  <c r="U11" i="46"/>
  <c r="P16" i="12"/>
  <c r="U16" i="12" s="1"/>
  <c r="U14" i="12"/>
  <c r="U11" i="12"/>
  <c r="U12" i="12"/>
  <c r="U9" i="12"/>
  <c r="T12" i="12"/>
  <c r="T13" i="12"/>
  <c r="T14" i="12"/>
  <c r="U16" i="46" l="1"/>
  <c r="T16" i="46"/>
  <c r="T15" i="12"/>
  <c r="T16" i="12"/>
</calcChain>
</file>

<file path=xl/comments1.xml><?xml version="1.0" encoding="utf-8"?>
<comments xmlns="http://schemas.openxmlformats.org/spreadsheetml/2006/main">
  <authors>
    <author>RE Cristina (ESTAT)</author>
  </authors>
  <commentList>
    <comment ref="S8" authorId="0" shapeId="0">
      <text>
        <r>
          <rPr>
            <sz val="9"/>
            <color indexed="81"/>
            <rFont val="Tahoma"/>
            <family val="2"/>
          </rPr>
          <t>If the cell appears red, it means that recovery is lower than energy recovery plus recycling</t>
        </r>
      </text>
    </comment>
    <comment ref="S9" authorId="0" shapeId="0">
      <text>
        <r>
          <rPr>
            <sz val="9"/>
            <color indexed="81"/>
            <rFont val="Tahoma"/>
            <family val="2"/>
          </rPr>
          <t>If the cell appears red, it means that recovery is lower than energy recovery plus recycling</t>
        </r>
      </text>
    </comment>
    <comment ref="S10" authorId="0" shapeId="0">
      <text>
        <r>
          <rPr>
            <sz val="9"/>
            <color indexed="81"/>
            <rFont val="Tahoma"/>
            <family val="2"/>
          </rPr>
          <t>If the cell appears red, it means that recovery is lower than energy recovery plus recycling</t>
        </r>
      </text>
    </comment>
    <comment ref="S11" authorId="0" shapeId="0">
      <text>
        <r>
          <rPr>
            <sz val="9"/>
            <color indexed="81"/>
            <rFont val="Tahoma"/>
            <family val="2"/>
          </rPr>
          <t>If the cell appears red, it means that recovery is lower than energy recovery plus recycling</t>
        </r>
      </text>
    </comment>
    <comment ref="S12" authorId="0" shapeId="0">
      <text>
        <r>
          <rPr>
            <sz val="9"/>
            <color indexed="81"/>
            <rFont val="Tahoma"/>
            <family val="2"/>
          </rPr>
          <t>If the cell appears red, it means that recovery is lower than energy recovery plus recycling</t>
        </r>
      </text>
    </comment>
    <comment ref="S13" authorId="0" shapeId="0">
      <text>
        <r>
          <rPr>
            <sz val="9"/>
            <color indexed="81"/>
            <rFont val="Tahoma"/>
            <family val="2"/>
          </rPr>
          <t>If the cell appears red, it means that recovery is lower than energy recovery plus recycling</t>
        </r>
      </text>
    </comment>
    <comment ref="S14" authorId="0" shapeId="0">
      <text>
        <r>
          <rPr>
            <sz val="9"/>
            <color indexed="81"/>
            <rFont val="Tahoma"/>
            <family val="2"/>
          </rPr>
          <t>If the cell appears red, it means that recovery is lower than energy recover plus recycling</t>
        </r>
      </text>
    </comment>
    <comment ref="S15" authorId="0" shapeId="0">
      <text>
        <r>
          <rPr>
            <sz val="9"/>
            <color indexed="81"/>
            <rFont val="Tahoma"/>
            <family val="2"/>
          </rPr>
          <t>If the cell appears red, it means that recovery is lower than energy recovery plus recycling</t>
        </r>
      </text>
    </comment>
    <comment ref="S16" authorId="0" shapeId="0">
      <text>
        <r>
          <rPr>
            <sz val="9"/>
            <color indexed="81"/>
            <rFont val="Tahoma"/>
            <family val="2"/>
          </rPr>
          <t>If the cell appears red, it means that recovery is lower than energy recovery plus recycling</t>
        </r>
      </text>
    </comment>
    <comment ref="S17" authorId="0" shapeId="0">
      <text>
        <r>
          <rPr>
            <sz val="9"/>
            <color indexed="81"/>
            <rFont val="Tahoma"/>
            <family val="2"/>
          </rPr>
          <t>If the cell appears red, it means that recovery is lower than energy recovery plus recycling</t>
        </r>
      </text>
    </comment>
    <comment ref="G18" authorId="0" shapeId="0">
      <text>
        <r>
          <rPr>
            <sz val="9"/>
            <color indexed="81"/>
            <rFont val="Tahoma"/>
            <family val="2"/>
          </rPr>
          <t>If the cell appears red, it means that the total is lower than the sum of the other cells in the column. For manually entering the total, select button "Unlock formulas" and enter explanatory footnote.</t>
        </r>
      </text>
    </comment>
    <comment ref="K18" authorId="0" shapeId="0">
      <text>
        <r>
          <rPr>
            <sz val="9"/>
            <color indexed="81"/>
            <rFont val="Tahoma"/>
            <family val="2"/>
          </rPr>
          <t>If the cell appears red, it means that the total is lower than the sum of the other cells in the column. For manually entering the total, select button "Unlock formulas" and enter explanatory footnote.</t>
        </r>
      </text>
    </comment>
    <comment ref="O18" authorId="0" shapeId="0">
      <text>
        <r>
          <rPr>
            <sz val="9"/>
            <color indexed="81"/>
            <rFont val="Tahoma"/>
            <family val="2"/>
          </rPr>
          <t>If the cell appears red, it means that the total is lower than the sum of the other cells in the column. For manually entering the total, select button "Unlock formulas" and enter explanatory footnote.</t>
        </r>
      </text>
    </comment>
    <comment ref="S18" authorId="0" shapeId="0">
      <text>
        <r>
          <rPr>
            <sz val="9"/>
            <color indexed="81"/>
            <rFont val="Tahoma"/>
            <family val="2"/>
          </rPr>
          <t>If the cell appears red: either the total is lower than the sum of the other cells in the column or total recovery is lower than energy recovery plus recycling.</t>
        </r>
      </text>
    </comment>
    <comment ref="W18" authorId="0" shapeId="0">
      <text>
        <r>
          <rPr>
            <sz val="9"/>
            <color indexed="81"/>
            <rFont val="Tahoma"/>
            <family val="2"/>
          </rPr>
          <t>If the cell appears red, it means that the total is lower than the sum of the other cells in the column. For manually entering the total, select button "Unlock formulas" and enter explanatory footnote.</t>
        </r>
      </text>
    </comment>
  </commentList>
</comments>
</file>

<file path=xl/comments2.xml><?xml version="1.0" encoding="utf-8"?>
<comments xmlns="http://schemas.openxmlformats.org/spreadsheetml/2006/main">
  <authors>
    <author>RE Cristina (ESTAT)</author>
  </authors>
  <commentList>
    <comment ref="O8" authorId="0" shapeId="0">
      <text>
        <r>
          <rPr>
            <sz val="9"/>
            <color indexed="81"/>
            <rFont val="Tahoma"/>
            <family val="2"/>
          </rPr>
          <t>If the cell appears red, it means that recovery is lower than energy recovery plus recycling</t>
        </r>
      </text>
    </comment>
    <comment ref="O9" authorId="0" shapeId="0">
      <text>
        <r>
          <rPr>
            <sz val="9"/>
            <color indexed="81"/>
            <rFont val="Tahoma"/>
            <family val="2"/>
          </rPr>
          <t>If the cell appears red, it means that recovery is lower than energy recovery plus recycling</t>
        </r>
      </text>
    </comment>
    <comment ref="O10" authorId="0" shapeId="0">
      <text>
        <r>
          <rPr>
            <sz val="9"/>
            <color indexed="81"/>
            <rFont val="Tahoma"/>
            <family val="2"/>
          </rPr>
          <t>If the cell appears red, it means that recovery is lower than energy recovery plus recycling</t>
        </r>
      </text>
    </comment>
    <comment ref="O11" authorId="0" shapeId="0">
      <text>
        <r>
          <rPr>
            <sz val="9"/>
            <color indexed="81"/>
            <rFont val="Tahoma"/>
            <family val="2"/>
          </rPr>
          <t>If the cell appears red, it means that recovery is lower than energy recovery plus recycling</t>
        </r>
      </text>
    </comment>
    <comment ref="G12" authorId="0" shapeId="0">
      <text>
        <r>
          <rPr>
            <sz val="9"/>
            <color indexed="81"/>
            <rFont val="Tahoma"/>
            <family val="2"/>
          </rPr>
          <t>If the cell appears red, it means that the total is lower than the sum of the other cells in the column</t>
        </r>
      </text>
    </comment>
    <comment ref="K12" authorId="0" shapeId="0">
      <text>
        <r>
          <rPr>
            <sz val="9"/>
            <color indexed="81"/>
            <rFont val="Tahoma"/>
            <family val="2"/>
          </rPr>
          <t>If the cell appears red, it means that the total is lower than the sum of the other cells in the column</t>
        </r>
      </text>
    </comment>
    <comment ref="O12" authorId="0" shapeId="0">
      <text>
        <r>
          <rPr>
            <sz val="9"/>
            <color indexed="81"/>
            <rFont val="Tahoma"/>
            <family val="2"/>
          </rPr>
          <t>If the cell appears red: either the total is lower than the sum of the other cells in the column or total recovery is lower than energy recovery plus recycling</t>
        </r>
      </text>
    </comment>
    <comment ref="S12" authorId="0" shapeId="0">
      <text>
        <r>
          <rPr>
            <sz val="9"/>
            <color indexed="81"/>
            <rFont val="Tahoma"/>
            <family val="2"/>
          </rPr>
          <t>If the cell appears red, it means that the total is lower than the sum of the other cells in the column</t>
        </r>
      </text>
    </comment>
  </commentList>
</comments>
</file>

<file path=xl/comments3.xml><?xml version="1.0" encoding="utf-8"?>
<comments xmlns="http://schemas.openxmlformats.org/spreadsheetml/2006/main">
  <authors>
    <author>RE Cristina (ESTAT)</author>
  </authors>
  <commentList>
    <comment ref="G8" authorId="0" shapeId="0">
      <text>
        <r>
          <rPr>
            <sz val="9"/>
            <color indexed="81"/>
            <rFont val="Tahoma"/>
            <family val="2"/>
          </rPr>
          <t>If the cell is red, it means that the sum of Recovery and Disposal is higher than Generated waste for the exported ELVs</t>
        </r>
      </text>
    </comment>
    <comment ref="G9" authorId="0" shapeId="0">
      <text>
        <r>
          <rPr>
            <sz val="9"/>
            <color indexed="81"/>
            <rFont val="Tahoma"/>
            <family val="2"/>
          </rPr>
          <t xml:space="preserve">If the cell is red, it means that Recycling is higher than Recovery Please correct the datum
</t>
        </r>
      </text>
    </comment>
  </commentList>
</comments>
</file>

<file path=xl/comments4.xml><?xml version="1.0" encoding="utf-8"?>
<comments xmlns="http://schemas.openxmlformats.org/spreadsheetml/2006/main">
  <authors>
    <author>RE Cristina (ESTAT)</author>
  </authors>
  <commentList>
    <comment ref="P15" authorId="0" shapeId="0">
      <text>
        <r>
          <rPr>
            <sz val="9"/>
            <color indexed="81"/>
            <rFont val="Tahoma"/>
            <family val="2"/>
          </rPr>
          <t>If the cell appear red (warning): the value should not be higher than 100%, or the value does not correspond to the formula in F16,</t>
        </r>
        <r>
          <rPr>
            <b/>
            <sz val="9"/>
            <color indexed="81"/>
            <rFont val="Tahoma"/>
            <family val="2"/>
          </rPr>
          <t xml:space="preserve"> in this case please fill in the explanatory footnote.</t>
        </r>
      </text>
    </comment>
    <comment ref="P16" authorId="0" shapeId="0">
      <text>
        <r>
          <rPr>
            <sz val="9"/>
            <color indexed="81"/>
            <rFont val="Tahoma"/>
            <family val="2"/>
          </rPr>
          <t>If the cell appear red (warning): the value should not be higher than 100%, or the value does not correspond to the formula in F16,</t>
        </r>
        <r>
          <rPr>
            <b/>
            <sz val="9"/>
            <color indexed="81"/>
            <rFont val="Tahoma"/>
            <family val="2"/>
          </rPr>
          <t xml:space="preserve"> in this case please fill in the explanatory footnote</t>
        </r>
        <r>
          <rPr>
            <sz val="9"/>
            <color indexed="81"/>
            <rFont val="Tahoma"/>
            <family val="2"/>
          </rPr>
          <t>.</t>
        </r>
      </text>
    </comment>
  </commentList>
</comments>
</file>

<file path=xl/comments5.xml><?xml version="1.0" encoding="utf-8"?>
<comments xmlns="http://schemas.openxmlformats.org/spreadsheetml/2006/main">
  <authors>
    <author>RE Cristina (ESTAT)</author>
  </authors>
  <commentList>
    <comment ref="P15" authorId="0" shapeId="0">
      <text>
        <r>
          <rPr>
            <sz val="9"/>
            <color indexed="81"/>
            <rFont val="Tahoma"/>
            <family val="2"/>
          </rPr>
          <t>If the cell appear red (warning): the value should not be higher than 100%, or the value does not correspond to the formula in F16,</t>
        </r>
        <r>
          <rPr>
            <b/>
            <sz val="9"/>
            <color indexed="81"/>
            <rFont val="Tahoma"/>
            <family val="2"/>
          </rPr>
          <t xml:space="preserve"> in this case please fill in the explanatory footnote.</t>
        </r>
      </text>
    </comment>
    <comment ref="P16" authorId="0" shapeId="0">
      <text>
        <r>
          <rPr>
            <sz val="9"/>
            <color indexed="81"/>
            <rFont val="Tahoma"/>
            <family val="2"/>
          </rPr>
          <t>If the cell appear red (warning): the value should not be higher than 100%, or the value does not correspond to the formula in F16,</t>
        </r>
        <r>
          <rPr>
            <b/>
            <sz val="9"/>
            <color indexed="81"/>
            <rFont val="Tahoma"/>
            <family val="2"/>
          </rPr>
          <t xml:space="preserve"> in this case please fill in the explanatory footnote</t>
        </r>
        <r>
          <rPr>
            <sz val="9"/>
            <color indexed="81"/>
            <rFont val="Tahoma"/>
            <family val="2"/>
          </rPr>
          <t>.</t>
        </r>
      </text>
    </comment>
  </commentList>
</comments>
</file>

<file path=xl/sharedStrings.xml><?xml version="1.0" encoding="utf-8"?>
<sst xmlns="http://schemas.openxmlformats.org/spreadsheetml/2006/main" count="1414" uniqueCount="768">
  <si>
    <t xml:space="preserve">Recycling (B2) </t>
  </si>
  <si>
    <t xml:space="preserve">Disposal (E2) </t>
  </si>
  <si>
    <t xml:space="preserve">Reuse (A) tonnes </t>
  </si>
  <si>
    <t>E</t>
  </si>
  <si>
    <t>AL</t>
  </si>
  <si>
    <t>AT</t>
  </si>
  <si>
    <t>BA</t>
  </si>
  <si>
    <t>BE</t>
  </si>
  <si>
    <t>BG</t>
  </si>
  <si>
    <t>CH</t>
  </si>
  <si>
    <t>CY</t>
  </si>
  <si>
    <t>CZ</t>
  </si>
  <si>
    <t>DE</t>
  </si>
  <si>
    <t>DK</t>
  </si>
  <si>
    <t>EE</t>
  </si>
  <si>
    <t>EL</t>
  </si>
  <si>
    <t>ES</t>
  </si>
  <si>
    <t>FI</t>
  </si>
  <si>
    <t>FR</t>
  </si>
  <si>
    <t>HR</t>
  </si>
  <si>
    <t>HU</t>
  </si>
  <si>
    <t>IE</t>
  </si>
  <si>
    <t>IS</t>
  </si>
  <si>
    <t>IT</t>
  </si>
  <si>
    <t>LI</t>
  </si>
  <si>
    <t>LT</t>
  </si>
  <si>
    <t>LU</t>
  </si>
  <si>
    <t>LV</t>
  </si>
  <si>
    <t>ME</t>
  </si>
  <si>
    <t>MK</t>
  </si>
  <si>
    <t>MT</t>
  </si>
  <si>
    <t>NL</t>
  </si>
  <si>
    <t>NO</t>
  </si>
  <si>
    <t>PL</t>
  </si>
  <si>
    <t>PT</t>
  </si>
  <si>
    <t>RO</t>
  </si>
  <si>
    <t>RS</t>
  </si>
  <si>
    <t>SE</t>
  </si>
  <si>
    <t>SI</t>
  </si>
  <si>
    <t>SK</t>
  </si>
  <si>
    <t>TR</t>
  </si>
  <si>
    <t>UK</t>
  </si>
  <si>
    <t>XK</t>
  </si>
  <si>
    <t>Country:</t>
  </si>
  <si>
    <t>NR</t>
  </si>
  <si>
    <t>PC</t>
  </si>
  <si>
    <t>T</t>
  </si>
  <si>
    <t>REU</t>
  </si>
  <si>
    <t>RCY</t>
  </si>
  <si>
    <t>RCV_E</t>
  </si>
  <si>
    <t>RCV</t>
  </si>
  <si>
    <t>DSP</t>
  </si>
  <si>
    <t>GEN</t>
  </si>
  <si>
    <t>RCY_REU</t>
  </si>
  <si>
    <t>RCV_REU</t>
  </si>
  <si>
    <t>EXP</t>
  </si>
  <si>
    <t>W1606</t>
  </si>
  <si>
    <t>LIQ</t>
  </si>
  <si>
    <t>W160107</t>
  </si>
  <si>
    <t>W1601A</t>
  </si>
  <si>
    <t>W1608</t>
  </si>
  <si>
    <t>W1601B</t>
  </si>
  <si>
    <t>W160103</t>
  </si>
  <si>
    <t>W160119</t>
  </si>
  <si>
    <t>W160120</t>
  </si>
  <si>
    <t>W1601C</t>
  </si>
  <si>
    <t>DMDP</t>
  </si>
  <si>
    <t>Total dismantling and de-pollution</t>
  </si>
  <si>
    <t>W191001</t>
  </si>
  <si>
    <t>W191002</t>
  </si>
  <si>
    <t>W1910A</t>
  </si>
  <si>
    <t>W1910B</t>
  </si>
  <si>
    <t>W1910</t>
  </si>
  <si>
    <t>Total shredding</t>
  </si>
  <si>
    <t>ESTAT-WASTE-STATISTICS@EC.EUROPA.EU</t>
  </si>
  <si>
    <t>If you have questions, please send them to the following email addresses:</t>
  </si>
  <si>
    <t>https://ec.europa.eu/eurostat/web/waste/methodology</t>
  </si>
  <si>
    <t xml:space="preserve">To include standard footnotes use the drop-down menu. </t>
  </si>
  <si>
    <t>4. Black shaded boxes: reporting is not applicable</t>
  </si>
  <si>
    <t>2. Light blue shaded boxes: Provision of data is voluntary</t>
  </si>
  <si>
    <t>1. White shaded (uncoloured) boxes: Provision of data is mandatory</t>
  </si>
  <si>
    <t>Not available</t>
  </si>
  <si>
    <t>Real zero</t>
  </si>
  <si>
    <t>Symbol</t>
  </si>
  <si>
    <t>Description</t>
  </si>
  <si>
    <t xml:space="preserve">Eurostat would be grateful if you could send us the completed questionnaire ahead of the deadline. </t>
  </si>
  <si>
    <t>Telephone:</t>
  </si>
  <si>
    <t>Unit:</t>
  </si>
  <si>
    <t>Institution:</t>
  </si>
  <si>
    <t>Name:</t>
  </si>
  <si>
    <t xml:space="preserve">Reference year:    </t>
  </si>
  <si>
    <t xml:space="preserve">Please select your country (click on the white cell):    </t>
  </si>
  <si>
    <t>Basic instructions</t>
  </si>
  <si>
    <t>Reference year:</t>
  </si>
  <si>
    <t xml:space="preserve"> Reuse</t>
  </si>
  <si>
    <t>unit</t>
  </si>
  <si>
    <t>Reuse (A)</t>
  </si>
  <si>
    <t xml:space="preserve"> Recycling</t>
  </si>
  <si>
    <t>Recycling (B1)</t>
  </si>
  <si>
    <r>
      <t>Recovery</t>
    </r>
    <r>
      <rPr>
        <sz val="10"/>
        <color rgb="FF000000"/>
        <rFont val="Times New Roman"/>
        <family val="1"/>
      </rPr>
      <t/>
    </r>
  </si>
  <si>
    <t xml:space="preserve"> Disposal</t>
  </si>
  <si>
    <t>Country label</t>
  </si>
  <si>
    <t>Country code</t>
  </si>
  <si>
    <t>Albania</t>
  </si>
  <si>
    <t>Austria</t>
  </si>
  <si>
    <t>Belgium</t>
  </si>
  <si>
    <t>Bosnia and Herzegovina</t>
  </si>
  <si>
    <t>Bulgaria</t>
  </si>
  <si>
    <t>Croatia</t>
  </si>
  <si>
    <t>Cyprus</t>
  </si>
  <si>
    <t>Denmark</t>
  </si>
  <si>
    <t>Estonia</t>
  </si>
  <si>
    <t>Finland</t>
  </si>
  <si>
    <t>France</t>
  </si>
  <si>
    <t>Germany</t>
  </si>
  <si>
    <t>Greece</t>
  </si>
  <si>
    <t>Hungary</t>
  </si>
  <si>
    <t>Iceland</t>
  </si>
  <si>
    <t>Ireland</t>
  </si>
  <si>
    <t>Italy</t>
  </si>
  <si>
    <t>Latvia</t>
  </si>
  <si>
    <t>Liechtenstein</t>
  </si>
  <si>
    <t>Lithuania</t>
  </si>
  <si>
    <t>Luxembourg</t>
  </si>
  <si>
    <t>Malta</t>
  </si>
  <si>
    <t>Montenegro</t>
  </si>
  <si>
    <t>Netherlands</t>
  </si>
  <si>
    <t>Norway</t>
  </si>
  <si>
    <t>Poland</t>
  </si>
  <si>
    <t>Portugal</t>
  </si>
  <si>
    <t>Romania</t>
  </si>
  <si>
    <t>Serbia</t>
  </si>
  <si>
    <t>Slovenia</t>
  </si>
  <si>
    <t>Spain</t>
  </si>
  <si>
    <t>Sweden</t>
  </si>
  <si>
    <t>Switzerland</t>
  </si>
  <si>
    <t>Turkey</t>
  </si>
  <si>
    <t>United Kingdom</t>
  </si>
  <si>
    <t>North Macedonia</t>
  </si>
  <si>
    <t>Label</t>
  </si>
  <si>
    <t>TABLE 1: Materials from de-pollution and dismantling of end-of-life vehicles
(arising in the Member State and treated within the Member State)</t>
  </si>
  <si>
    <t>TABLE 2: Materials from shredding of end-of-life vehicles
(arising in the Member State and treated within the Member State)</t>
  </si>
  <si>
    <t>Table 4 Total reuse, recovery and recycling of end-of-life vehicles
(arising in the Member State and treated within or outside the Member State)</t>
  </si>
  <si>
    <t>Notes:</t>
  </si>
  <si>
    <t>Cell shading:</t>
  </si>
  <si>
    <t>Estimated data</t>
  </si>
  <si>
    <t>Table 3 Monitoring of (parts of) end-of-life vehicles
 (arising in the Member State
and exported for further treatment)</t>
  </si>
  <si>
    <t>Czechia</t>
  </si>
  <si>
    <t>Slovakia</t>
  </si>
  <si>
    <t>Kosovo (UNSCR 1244)</t>
  </si>
  <si>
    <t>Standard footnote</t>
  </si>
  <si>
    <t>Unit: Tonnes</t>
  </si>
  <si>
    <t>Light orange: footnotes (only to be filled-in when relevant)</t>
  </si>
  <si>
    <t>Light orange: Footnotes (only to be filled-in when relevant)</t>
  </si>
  <si>
    <t xml:space="preserve"> Exports</t>
  </si>
  <si>
    <t>waste code</t>
  </si>
  <si>
    <t>waste description</t>
  </si>
  <si>
    <t>operation code</t>
  </si>
  <si>
    <t>operation description</t>
  </si>
  <si>
    <t>White: Data provision is mandatory.</t>
  </si>
  <si>
    <t>Light blue (cyan): Data provision is voluntary.</t>
  </si>
  <si>
    <t>SheetName</t>
  </si>
  <si>
    <t>TopLeftCell</t>
  </si>
  <si>
    <t>BottomRightCell</t>
  </si>
  <si>
    <t>RowStep</t>
  </si>
  <si>
    <t>ColumnStep</t>
  </si>
  <si>
    <t>Table_1</t>
  </si>
  <si>
    <t>G8</t>
  </si>
  <si>
    <t>G18</t>
  </si>
  <si>
    <t>Table_2</t>
  </si>
  <si>
    <t>W18</t>
  </si>
  <si>
    <t>S8</t>
  </si>
  <si>
    <t>G11</t>
  </si>
  <si>
    <t>Table_3</t>
  </si>
  <si>
    <t>P8</t>
  </si>
  <si>
    <t>P9</t>
  </si>
  <si>
    <t>Table_4</t>
  </si>
  <si>
    <t>S12</t>
  </si>
  <si>
    <t>P16</t>
  </si>
  <si>
    <t>YES</t>
  </si>
  <si>
    <t>Explanatory footnote</t>
  </si>
  <si>
    <t>DistanceFromReferenceToText</t>
  </si>
  <si>
    <t>I8</t>
  </si>
  <si>
    <t>Y18</t>
  </si>
  <si>
    <t>U12</t>
  </si>
  <si>
    <t>I11</t>
  </si>
  <si>
    <t>R8</t>
  </si>
  <si>
    <t>R16</t>
  </si>
  <si>
    <t>Explanatory
footnote</t>
  </si>
  <si>
    <t>5. Dark grey shaded boxes: prefilled data coming from previous year, to facilitate prevalidation; these data cannot be changed and inserted</t>
  </si>
  <si>
    <t xml:space="preserve">Energy recovery
(C1) </t>
  </si>
  <si>
    <t>Energy recovery (C2)</t>
  </si>
  <si>
    <t>You are kindly requested to fill in all the four tables belonging to this questionnaire.</t>
  </si>
  <si>
    <t>End of life vehicles has to be reported according to Commission Decision 2005/293/EC, by transmitting via eDAMIS this annual data reporting and the methodology report.</t>
  </si>
  <si>
    <t>Note: if "Total shredding" is higher, you have to provide a justification in the "Explanatory footnote". Note also that you are allowed to insert a value for the "Total shredding" even if no value is present in the other cells, and you have to fill in an explanatory footnote for each empty cell.</t>
  </si>
  <si>
    <t>When an explanatory footnote is referenced (by means of a number selected from a drop-down list), the referenced footnote must not be empty.</t>
  </si>
  <si>
    <t>Link to Error</t>
  </si>
  <si>
    <t>Cell</t>
  </si>
  <si>
    <t>Sheet</t>
  </si>
  <si>
    <t>Former Color</t>
  </si>
  <si>
    <t>P15</t>
  </si>
  <si>
    <t>P10</t>
  </si>
  <si>
    <t>P14</t>
  </si>
  <si>
    <t>IMPORTANT: The same cell must not be included in two ranges. In such a case the switch will operate twice, leaving the cell in the same original state</t>
  </si>
  <si>
    <t>S17</t>
  </si>
  <si>
    <t>G12</t>
  </si>
  <si>
    <t>O8</t>
  </si>
  <si>
    <t>O11</t>
  </si>
  <si>
    <t>Unit E-2: Environmental statistics and accounts; sustainable development</t>
  </si>
  <si>
    <t>Directorate E: Sectoral and regional statistics</t>
  </si>
  <si>
    <t>Statistical Office of the European Union</t>
  </si>
  <si>
    <t>3. Data reporting - questionnaire</t>
  </si>
  <si>
    <t>https://ec.europa.eu/eurostat/web/waste/legislation</t>
  </si>
  <si>
    <t>2. Legal acts</t>
  </si>
  <si>
    <t>1. Background</t>
  </si>
  <si>
    <t>Table of contents</t>
  </si>
  <si>
    <t>Reference year analysis</t>
  </si>
  <si>
    <t>Time series analysis</t>
  </si>
  <si>
    <t>PLAUSIBILITY WARNINGS</t>
  </si>
  <si>
    <t>Dark grey: Pre-filled by Eurostat or non-modifiable data and formulas. It appears only for information. If you need to change the prefilled non-modifiable data please contact Eurostat.</t>
  </si>
  <si>
    <t>K8</t>
  </si>
  <si>
    <t>K9</t>
  </si>
  <si>
    <t>Recycling of (part of) ELVs exported (F1)</t>
  </si>
  <si>
    <t>Recovery of (part of) ELVs exported (F2)</t>
  </si>
  <si>
    <t>Disposal of (part of) ELVs exported (F3)</t>
  </si>
  <si>
    <t xml:space="preserve">Reuse and recycling (X1/W1) % </t>
  </si>
  <si>
    <t xml:space="preserve">Reuse and recovery (X2/W1) % </t>
  </si>
  <si>
    <t>Total recovery (D2=B2+C2)</t>
  </si>
  <si>
    <t>Total recovery
 (D1=B1+C1)</t>
  </si>
  <si>
    <t>Top Left Cell</t>
  </si>
  <si>
    <t>Bottom Right Cell</t>
  </si>
  <si>
    <t>Row Step</t>
  </si>
  <si>
    <t>Column Step</t>
  </si>
  <si>
    <t>Lock Type</t>
  </si>
  <si>
    <t>Focus Back To</t>
  </si>
  <si>
    <t>Content is Mandatory</t>
  </si>
  <si>
    <t>Formulas</t>
  </si>
  <si>
    <t>NotApplicable</t>
  </si>
  <si>
    <t>G9</t>
  </si>
  <si>
    <t>Severity</t>
  </si>
  <si>
    <t>Error</t>
  </si>
  <si>
    <t>DESCRIPTION</t>
  </si>
  <si>
    <t>Spot the position where the reporting country is defined</t>
  </si>
  <si>
    <t>PARAMETERS</t>
  </si>
  <si>
    <t>Name of the sheet to be validated (e.g. Table 1)</t>
  </si>
  <si>
    <t>Cell where the country name must be selected</t>
  </si>
  <si>
    <r>
      <t>Same as TopLeftCell</t>
    </r>
    <r>
      <rPr>
        <vertAlign val="superscript"/>
        <sz val="11"/>
        <color theme="1"/>
        <rFont val="Calibri"/>
        <family val="2"/>
        <scheme val="minor"/>
      </rPr>
      <t xml:space="preserve"> (*)  </t>
    </r>
  </si>
  <si>
    <r>
      <t xml:space="preserve">Must be "1" </t>
    </r>
    <r>
      <rPr>
        <vertAlign val="superscript"/>
        <sz val="11"/>
        <color theme="1"/>
        <rFont val="Calibri"/>
        <family val="2"/>
        <scheme val="minor"/>
      </rPr>
      <t xml:space="preserve"> (*)  </t>
    </r>
  </si>
  <si>
    <r>
      <t xml:space="preserve">Must be "1"  </t>
    </r>
    <r>
      <rPr>
        <vertAlign val="superscript"/>
        <sz val="11"/>
        <color theme="1"/>
        <rFont val="Calibri"/>
        <family val="2"/>
        <scheme val="minor"/>
      </rPr>
      <t xml:space="preserve">(*)  </t>
    </r>
  </si>
  <si>
    <r>
      <rPr>
        <vertAlign val="superscript"/>
        <sz val="11"/>
        <color theme="1"/>
        <rFont val="Calibri"/>
        <family val="2"/>
        <scheme val="minor"/>
      </rPr>
      <t xml:space="preserve">(*) </t>
    </r>
    <r>
      <rPr>
        <sz val="11"/>
        <color theme="1"/>
        <rFont val="Calibri"/>
        <family val="2"/>
        <scheme val="minor"/>
      </rPr>
      <t>These parameters, apparently useless, are kept to make this validation compatible with other standard validation structures</t>
    </r>
  </si>
  <si>
    <t>Sheet Name</t>
  </si>
  <si>
    <t>List of Cells
 (first block)</t>
  </si>
  <si>
    <t>First Total Cell (first block)</t>
  </si>
  <si>
    <t>Last Total Cell
(Last block)</t>
  </si>
  <si>
    <t>Row Block Repetition Step</t>
  </si>
  <si>
    <t>Column Block Repetition Step</t>
  </si>
  <si>
    <t>Greater or Equal</t>
  </si>
  <si>
    <t>Valid Tolerance</t>
  </si>
  <si>
    <t>Only if all data is available</t>
  </si>
  <si>
    <t>Display text in error</t>
  </si>
  <si>
    <t>G8,G9,G10,G11,G12,G13,G14,G15,G16,G17</t>
  </si>
  <si>
    <t>EQ</t>
  </si>
  <si>
    <t>GE</t>
  </si>
  <si>
    <t>G8,G9,G10,G11</t>
  </si>
  <si>
    <t>K12</t>
  </si>
  <si>
    <t>S8,S9,S10,S11</t>
  </si>
  <si>
    <t>G8,K8</t>
  </si>
  <si>
    <t>O12</t>
  </si>
  <si>
    <t>G10,G11</t>
  </si>
  <si>
    <t>G10</t>
  </si>
  <si>
    <t>Recovery must be larger than recycling</t>
  </si>
  <si>
    <t>Must be &gt; 0 for a not relevant dimension. Else you get an infinite loop</t>
  </si>
  <si>
    <t>EQ or GE or GT</t>
  </si>
  <si>
    <t>GT does not admit Tolerance</t>
  </si>
  <si>
    <t>NO or YES</t>
  </si>
  <si>
    <t>This sheet is meant to define the validation for summations in a row or in a column.</t>
  </si>
  <si>
    <t>- A block is defined as a sequence of addendums in the same row or column</t>
  </si>
  <si>
    <t>- Only the first block must be explicitly defined</t>
  </si>
  <si>
    <t>- The block can be repeated at regular patterns through rows and columns at the same time</t>
  </si>
  <si>
    <t>PARAMETRES</t>
  </si>
  <si>
    <t>First cell in the first block to be validated</t>
  </si>
  <si>
    <t>First TotalCell (first block)</t>
  </si>
  <si>
    <t>Last TotalCell (Last block)</t>
  </si>
  <si>
    <t>Valid Threshold</t>
  </si>
  <si>
    <t>Valid values: EQ (Strictly equal); GE (Greater or Equal); GT (Strictly greater - No threshold will be considered)</t>
  </si>
  <si>
    <t>Empty Is Valid If Footnote Exists</t>
  </si>
  <si>
    <t>Footnote Shift From Value</t>
  </si>
  <si>
    <t>Numerator
 (first block)</t>
  </si>
  <si>
    <t>Denominator (first block)</t>
  </si>
  <si>
    <t>First result
(First block)</t>
  </si>
  <si>
    <t>Last result
(Last block)</t>
  </si>
  <si>
    <t xml:space="preserve">Numerator multiplied by </t>
  </si>
  <si>
    <t>Ratio Greater or Equal than result cell</t>
  </si>
  <si>
    <t>If denominator = 0</t>
  </si>
  <si>
    <t>Accept error If Footnote Exists</t>
  </si>
  <si>
    <t>Column shift from value to footnote</t>
  </si>
  <si>
    <t>P13</t>
  </si>
  <si>
    <t>ZERO</t>
  </si>
  <si>
    <t xml:space="preserve">Recycling and reuse (X1/W1) % </t>
  </si>
  <si>
    <t xml:space="preserve">Recovery and reuse (X2/W1) % </t>
  </si>
  <si>
    <t>Lower value</t>
  </si>
  <si>
    <t>Upper value</t>
  </si>
  <si>
    <t>Info</t>
  </si>
  <si>
    <t>Validation Rule</t>
  </si>
  <si>
    <t>Black: Not applicable. They can be unlocked and a value provided, but explanatory note must be included.</t>
  </si>
  <si>
    <t>K10</t>
  </si>
  <si>
    <t>White: Data provision is mandatory. To edit the automatic calculation use the button "unlock formulas"</t>
  </si>
  <si>
    <t>Total</t>
  </si>
  <si>
    <t xml:space="preserve">Total recycling (B1+B2+F1) tonnes </t>
  </si>
  <si>
    <t xml:space="preserve">Total recovery (D1+D2+F2) tonnes </t>
  </si>
  <si>
    <t xml:space="preserve">Total reuse and recycling (X1=A+B1+B2+F1) tonnes </t>
  </si>
  <si>
    <t xml:space="preserve">Total reuse and recovery (X2=A+D1+D2+F2) tonnes </t>
  </si>
  <si>
    <t>RuleName</t>
  </si>
  <si>
    <t>NotApplicableValuesNeedExplanation</t>
  </si>
  <si>
    <t>S18</t>
  </si>
  <si>
    <t>K8,O8</t>
  </si>
  <si>
    <t>CDD</t>
  </si>
  <si>
    <t>Error Is Valid If Footnote Exists</t>
  </si>
  <si>
    <t>When the questionnaire contains prefilled data Table 4 and you would like to revise previously submitted years, you are kindly requested to send an email as well.</t>
  </si>
  <si>
    <t>3. Light grey shaded boxes: calculation is automatic; do not input any data into these cells</t>
  </si>
  <si>
    <t xml:space="preserve"> (empty cell)</t>
  </si>
  <si>
    <t>Total weight of ELV (W1) tonnes (generated waste)</t>
  </si>
  <si>
    <t>Total of ELVs (W) number (generated waste)</t>
  </si>
  <si>
    <t>Weight of ELVs exported (generated waste)</t>
  </si>
  <si>
    <r>
      <t>Batteries and accumulators (</t>
    </r>
    <r>
      <rPr>
        <b/>
        <i/>
        <sz val="10"/>
        <rFont val="Times New Roman"/>
        <family val="1"/>
      </rPr>
      <t>LoW: 1606</t>
    </r>
    <r>
      <rPr>
        <b/>
        <sz val="10"/>
        <rFont val="Times New Roman"/>
        <family val="1"/>
      </rPr>
      <t>)</t>
    </r>
  </si>
  <si>
    <r>
      <t>Oil filters (</t>
    </r>
    <r>
      <rPr>
        <b/>
        <i/>
        <sz val="10"/>
        <rFont val="Times New Roman"/>
        <family val="1"/>
      </rPr>
      <t>LoW: 160107</t>
    </r>
    <r>
      <rPr>
        <b/>
        <sz val="10"/>
        <rFont val="Times New Roman"/>
        <family val="1"/>
      </rPr>
      <t>)</t>
    </r>
  </si>
  <si>
    <r>
      <t>Catalysts (</t>
    </r>
    <r>
      <rPr>
        <b/>
        <i/>
        <sz val="10"/>
        <rFont val="Times New Roman"/>
        <family val="1"/>
      </rPr>
      <t>LoW: 1608</t>
    </r>
    <r>
      <rPr>
        <b/>
        <sz val="10"/>
        <rFont val="Times New Roman"/>
        <family val="1"/>
      </rPr>
      <t>)</t>
    </r>
  </si>
  <si>
    <r>
      <t>Tyres (</t>
    </r>
    <r>
      <rPr>
        <b/>
        <i/>
        <sz val="10"/>
        <rFont val="Times New Roman"/>
        <family val="1"/>
      </rPr>
      <t>LoW: 160103</t>
    </r>
    <r>
      <rPr>
        <b/>
        <sz val="10"/>
        <rFont val="Times New Roman"/>
        <family val="1"/>
      </rPr>
      <t>)</t>
    </r>
  </si>
  <si>
    <r>
      <t>Large plastic parts (</t>
    </r>
    <r>
      <rPr>
        <b/>
        <i/>
        <sz val="10"/>
        <rFont val="Times New Roman"/>
        <family val="1"/>
      </rPr>
      <t>LoW: 160119</t>
    </r>
    <r>
      <rPr>
        <b/>
        <sz val="10"/>
        <rFont val="Times New Roman"/>
        <family val="1"/>
      </rPr>
      <t>)</t>
    </r>
  </si>
  <si>
    <r>
      <t>Glass (</t>
    </r>
    <r>
      <rPr>
        <b/>
        <i/>
        <sz val="10"/>
        <rFont val="Times New Roman"/>
        <family val="1"/>
      </rPr>
      <t>LoW: 16012</t>
    </r>
    <r>
      <rPr>
        <b/>
        <sz val="10"/>
        <rFont val="Times New Roman"/>
        <family val="1"/>
      </rPr>
      <t>0)</t>
    </r>
  </si>
  <si>
    <r>
      <t>Ferrous scrap (steel) from shredding (</t>
    </r>
    <r>
      <rPr>
        <b/>
        <i/>
        <sz val="10"/>
        <rFont val="Times New Roman"/>
        <family val="1"/>
      </rPr>
      <t>LoW: 191001</t>
    </r>
    <r>
      <rPr>
        <b/>
        <sz val="10"/>
        <rFont val="Times New Roman"/>
        <family val="1"/>
      </rPr>
      <t>)</t>
    </r>
  </si>
  <si>
    <r>
      <t>Non-ferrous materials (aluminium, copper, zinc, lead, etc.) from shredding (</t>
    </r>
    <r>
      <rPr>
        <b/>
        <i/>
        <sz val="10"/>
        <rFont val="Times New Roman"/>
        <family val="1"/>
      </rPr>
      <t>LoW: 191002</t>
    </r>
    <r>
      <rPr>
        <b/>
        <sz val="10"/>
        <rFont val="Times New Roman"/>
        <family val="1"/>
      </rPr>
      <t>)</t>
    </r>
  </si>
  <si>
    <r>
      <t>Other materials arising from dismantling (</t>
    </r>
    <r>
      <rPr>
        <b/>
        <i/>
        <sz val="10"/>
        <rFont val="Times New Roman"/>
        <family val="1"/>
      </rPr>
      <t>LoW: 160112 + 160122 + 160199</t>
    </r>
    <r>
      <rPr>
        <b/>
        <sz val="10"/>
        <rFont val="Times New Roman"/>
        <family val="1"/>
      </rPr>
      <t>)</t>
    </r>
  </si>
  <si>
    <r>
      <t>Metal components (</t>
    </r>
    <r>
      <rPr>
        <b/>
        <i/>
        <sz val="10"/>
        <rFont val="Times New Roman"/>
        <family val="1"/>
      </rPr>
      <t>LoW: 160117 + 160118</t>
    </r>
    <r>
      <rPr>
        <b/>
        <sz val="10"/>
        <rFont val="Times New Roman"/>
        <family val="1"/>
      </rPr>
      <t>)</t>
    </r>
  </si>
  <si>
    <r>
      <t>Other materials arising from depollution (excluding fuel) (</t>
    </r>
    <r>
      <rPr>
        <b/>
        <i/>
        <sz val="10"/>
        <rFont val="Times New Roman"/>
        <family val="1"/>
      </rPr>
      <t>LoW: 160108 until 160111 + 160121</t>
    </r>
    <r>
      <rPr>
        <b/>
        <sz val="10"/>
        <rFont val="Times New Roman"/>
        <family val="1"/>
      </rPr>
      <t>)</t>
    </r>
  </si>
  <si>
    <r>
      <t>Liquids (excluding fuel) (</t>
    </r>
    <r>
      <rPr>
        <b/>
        <i/>
        <sz val="10"/>
        <rFont val="Times New Roman"/>
        <family val="1"/>
      </rPr>
      <t>LoW: 1301 until 1305 + 1308 + 1406 + 160113 until 160115 + 160121 + 160122 + 160199</t>
    </r>
    <r>
      <rPr>
        <b/>
        <sz val="10"/>
        <rFont val="Times New Roman"/>
        <family val="1"/>
      </rPr>
      <t>)</t>
    </r>
  </si>
  <si>
    <r>
      <t>Shredder Light Fraction (SLF) (</t>
    </r>
    <r>
      <rPr>
        <b/>
        <i/>
        <sz val="10"/>
        <rFont val="Times New Roman"/>
        <family val="1"/>
      </rPr>
      <t>LoW: 191003 + 191004</t>
    </r>
    <r>
      <rPr>
        <b/>
        <sz val="10"/>
        <rFont val="Times New Roman"/>
        <family val="1"/>
      </rPr>
      <t>)</t>
    </r>
  </si>
  <si>
    <r>
      <t>Other materials arising from shredding (</t>
    </r>
    <r>
      <rPr>
        <b/>
        <i/>
        <sz val="10"/>
        <rFont val="Times New Roman"/>
        <family val="1"/>
      </rPr>
      <t>LoW: 191005 + 191006</t>
    </r>
    <r>
      <rPr>
        <b/>
        <sz val="10"/>
        <rFont val="Times New Roman"/>
        <family val="1"/>
      </rPr>
      <t>)</t>
    </r>
  </si>
  <si>
    <t>Light grey: The calculation on voluntary data is automatic and can be edited only if an explanation is provided. To edit the automatic calculation use the button "unlock formulas"</t>
  </si>
  <si>
    <t>Light grey: The calculation of data is automatic and can be edited only if an explanation is provided. To edit the automatic calculation use the button "unlock formulas"</t>
  </si>
  <si>
    <t>Light grey: The calculation of data is automatic and can be edited only if an explanation is provided.  To edit the automatic calculation use the button "unlock formulas"</t>
  </si>
  <si>
    <t>Total dismantling and de-pollution, sum does not correspond</t>
  </si>
  <si>
    <t>Total recovery, sum does not correspond</t>
  </si>
  <si>
    <t>Total shredding, sum does not correspond</t>
  </si>
  <si>
    <t>Weight of ELVs exported (recovery + disposal), sum does not correspond</t>
  </si>
  <si>
    <t>Type your text here</t>
  </si>
  <si>
    <t>Note: code TOTAL of WASTE codelist may be changed</t>
  </si>
  <si>
    <t>As agreed it is to be exported under the Total waste of ELV</t>
  </si>
  <si>
    <t xml:space="preserve"> INDEX - STRUCTURE OF THE QUESTIONNAIRE</t>
  </si>
  <si>
    <t>I. Basic information</t>
  </si>
  <si>
    <t>TITLE</t>
  </si>
  <si>
    <t>TYPE</t>
  </si>
  <si>
    <t>Index</t>
  </si>
  <si>
    <t>Structure of the questionnaire</t>
  </si>
  <si>
    <t>for information</t>
  </si>
  <si>
    <t xml:space="preserve">Basic instructions </t>
  </si>
  <si>
    <t>for reading before filling in the questionnaire</t>
  </si>
  <si>
    <t>Methodology</t>
  </si>
  <si>
    <t>Explanatory notes and methodology</t>
  </si>
  <si>
    <t>II. Reporting data (To be filled in by the country)</t>
  </si>
  <si>
    <t>GETTING STARTED</t>
  </si>
  <si>
    <t>Country and data collection definition. Administrative data.</t>
  </si>
  <si>
    <t>for filling in</t>
  </si>
  <si>
    <t>Footnotes list</t>
  </si>
  <si>
    <t>Table 1</t>
  </si>
  <si>
    <t xml:space="preserve">for filling in. </t>
  </si>
  <si>
    <t>Table 2</t>
  </si>
  <si>
    <t>ErrorLog</t>
  </si>
  <si>
    <t>Validation result. List of errors and warnings revealed by the validation process</t>
  </si>
  <si>
    <t>BASIC INSTRUCTIONS</t>
  </si>
  <si>
    <t>1. Data transmission</t>
  </si>
  <si>
    <t>2. Reporting conventions</t>
  </si>
  <si>
    <t>Annex: How to fill in the data sheets of the questionnaire</t>
  </si>
  <si>
    <t>1. Data transmission:</t>
  </si>
  <si>
    <t>The standard tool for the transmission of statistical data is the eDAMIS system. The system creates a secure environment for the transmission of data, it records all data submissions and acknowledges the data delivery. The eDAMIS system has been installed in the National Statistical Institutes.</t>
  </si>
  <si>
    <t xml:space="preserve">Please submit this questionnaire to Eurostat using the eDAMIS reporting system. Use the following details: </t>
  </si>
  <si>
    <t>Domain name:</t>
  </si>
  <si>
    <t>Dataset name:</t>
  </si>
  <si>
    <t xml:space="preserve">Should you have any questions regarding data transmission do not hesitate to contact your local eDAMIS coordinator or the Eurostat eDAMIS helpdesk at: </t>
  </si>
  <si>
    <t xml:space="preserve">   web page:</t>
  </si>
  <si>
    <t xml:space="preserve">   e-mail address:</t>
  </si>
  <si>
    <t xml:space="preserve">   telephone:</t>
  </si>
  <si>
    <t>For methodological questions please contact:</t>
  </si>
  <si>
    <t>2.  Reporting conventions:</t>
  </si>
  <si>
    <t>Reporting of zeroes and not availble data must follow this convention:</t>
  </si>
  <si>
    <t xml:space="preserve">Flags (footnote symbols) should be entered in the reporting tables in the footnote columns, next to the value cell. There are two types of footnotes: </t>
  </si>
  <si>
    <r>
      <rPr>
        <b/>
        <sz val="11"/>
        <rFont val="Arial"/>
        <family val="2"/>
      </rPr>
      <t>E)</t>
    </r>
    <r>
      <rPr>
        <sz val="11"/>
        <rFont val="Arial"/>
        <family val="2"/>
      </rPr>
      <t xml:space="preserve"> estimated data</t>
    </r>
  </si>
  <si>
    <t xml:space="preserve">The guidelines contain definitions, examples and recommendations to ensure data are compiled and maintained on consistent basis. They explain the scope and reasoning behind the terms of the tables, and provide extra information necessary to allow a consistent collection and interpretation of the data to be reported by countries. A great effort has been put into increasing coherence and providing guideline users with practical recommendations. Full implementation of these recommendations should help to ensure that data are compiled and maintained on a consistent basis. </t>
  </si>
  <si>
    <t>METHODOLOGY AND LEGAL ACTS</t>
  </si>
  <si>
    <t>The guidelines are available here:</t>
  </si>
  <si>
    <t>2.  Legal acts</t>
  </si>
  <si>
    <t>The legislation is available here:</t>
  </si>
  <si>
    <t>The reporting shall cover a full calendar year.</t>
  </si>
  <si>
    <t>The basic instructions sheet consists of some information necessary for filling in this questionnaire correctly, like country codes, reference years, unit of measure, allowed symbols, metadata, footnotes, and transmission to Eurostat.</t>
  </si>
  <si>
    <t>VALIDATION RULES</t>
  </si>
  <si>
    <t>2. Arithmetic rules</t>
  </si>
  <si>
    <t>All the information requested in the sheet "GETTING STARTED" must be filled in.</t>
  </si>
  <si>
    <t>All reported values must be equal or bigger than 0 (positive values)</t>
  </si>
  <si>
    <t xml:space="preserve">TABLE_1: </t>
  </si>
  <si>
    <t xml:space="preserve">TABLE_2: </t>
  </si>
  <si>
    <t xml:space="preserve"> GETTING STARTED</t>
  </si>
  <si>
    <t>Email adress:</t>
  </si>
  <si>
    <t>Textual variables</t>
  </si>
  <si>
    <t>String</t>
  </si>
  <si>
    <t>Institutional names</t>
  </si>
  <si>
    <t>Eurostat Text</t>
  </si>
  <si>
    <t>Directorate Text</t>
  </si>
  <si>
    <t>Unit Text</t>
  </si>
  <si>
    <t>Data collection information</t>
  </si>
  <si>
    <t>Data Collection Title</t>
  </si>
  <si>
    <t>Data Collection Year</t>
  </si>
  <si>
    <t>Launching date</t>
  </si>
  <si>
    <t>Submission deadline</t>
  </si>
  <si>
    <t>EDAMIS data</t>
  </si>
  <si>
    <t>Domain name</t>
  </si>
  <si>
    <t>WASTE</t>
  </si>
  <si>
    <t>Dataset name</t>
  </si>
  <si>
    <t>Web page</t>
  </si>
  <si>
    <t>https://webgate.ec.europa.eu/edamis/helpcenter/website/index.htm</t>
  </si>
  <si>
    <t>Functional e-mail</t>
  </si>
  <si>
    <t>estat-support-edamis@ec.europa.eu</t>
  </si>
  <si>
    <t>E2 information</t>
  </si>
  <si>
    <t>Telephone</t>
  </si>
  <si>
    <t>(+352) 4301 33213</t>
  </si>
  <si>
    <t>Contact</t>
  </si>
  <si>
    <t>Methodology URL</t>
  </si>
  <si>
    <t>Legislation URL</t>
  </si>
  <si>
    <t>(Confidential flags are not applicable)</t>
  </si>
  <si>
    <r>
      <t xml:space="preserve">Valid flags </t>
    </r>
    <r>
      <rPr>
        <b/>
        <sz val="10"/>
        <color theme="0"/>
        <rFont val="Calibri"/>
        <family val="2"/>
        <scheme val="minor"/>
      </rPr>
      <t>(obs_status)</t>
    </r>
  </si>
  <si>
    <r>
      <t xml:space="preserve">Valid flags </t>
    </r>
    <r>
      <rPr>
        <b/>
        <sz val="10"/>
        <color theme="0"/>
        <rFont val="Calibri"/>
        <family val="2"/>
        <scheme val="minor"/>
      </rPr>
      <t>(obs_conf)</t>
    </r>
  </si>
  <si>
    <t>Annual reporting of end-of-life vehicles</t>
  </si>
  <si>
    <t>Table 3</t>
  </si>
  <si>
    <t>Table 4</t>
  </si>
  <si>
    <t>This EXCEL workbook is the questionnaire. Please do not  delete or add rows in the questionnaire (except where instructed in the quality report tab).</t>
  </si>
  <si>
    <t xml:space="preserve">Before filling in the questionnaire please read carefully the instructions below and the latest version of the document "Compiling guidance for the new reporting format of ELV Excel questionnaire" available at the methodology link. </t>
  </si>
  <si>
    <t xml:space="preserve">This questionnaire includes tables 1 to 4 according to Commission Decision 2005/293/EC laying down detailed rules on the monitoring of the reuse/recovery and reuse/recycling targets set out in Directive 2000/53/EC of the European Parliament and of the Council on end-of-life vehicles. </t>
  </si>
  <si>
    <t>WASTE_ELVDAT_A</t>
  </si>
  <si>
    <t>3. Footnotes:</t>
  </si>
  <si>
    <t>3.1 Standard footnotes</t>
  </si>
  <si>
    <t>You are asked to report data that follow as closely as possible end of life vehicle definitions and reporting rules. Please report problems with the coverage or data quality in the Quality Report document.</t>
  </si>
  <si>
    <t>Standard footnotes are used for the automatic data processing and data dissemination. Hence, they cannot be changed:</t>
  </si>
  <si>
    <t>4. Methodology and questions:</t>
  </si>
  <si>
    <t>The guidelines to report on end of life vehicle are available on Eurostat website:</t>
  </si>
  <si>
    <t>Tables 1 to 4</t>
  </si>
  <si>
    <t>1)     All mandatory data cells must be filled in with a value. In the questionnaire all these cells are uncoloured.</t>
  </si>
  <si>
    <t>The European Parliament and the Council adopted Directive 2000/53/EC on end-of-life vehicles in order to:</t>
  </si>
  <si>
    <t>- encourage the development of markets for recycled materials.</t>
  </si>
  <si>
    <t>- ensure coherence between national approaches in attaining the objective stated above, with a view to the design of vehicles for recycling and recovery, to the requirements for collection and treatment facilities, and to the attainment of the targets for reuse, recycling and recovery, taking into account the principle of subsidiarity and the polluter-pays principle.</t>
  </si>
  <si>
    <t>- minimise the impact of end-of life vehicles on the environment, thus contributing to the protection, preservation and improvement of the quality of the environment and energy conservation.</t>
  </si>
  <si>
    <t>This reporting template allows Member States to report according to Commission Decision 2005/293/EC, which lays down detailed rules on the monitoring of the reuse/recovery and reuse/recycling targets set out in Directive 2000/53/EC of the European Parliament and of the Council on end-of-life vehicles.</t>
  </si>
  <si>
    <t>European Parliament and Council Directive 2000/53/EC of 18 September 2000 on end-of-life vehicles as last amended.</t>
  </si>
  <si>
    <t>Commission Decision 2005/293/EC of 1 April 2005 laying down detailed rules on the monitoring of the reuse/recovery and reuse/recycling targets set out in Directive 2000/53/EC of the European Parliament and of the Council on end-of-life vehicles as last amended.</t>
  </si>
  <si>
    <t>This document assists Member States to report high quality, harmonised and efficient statistics on end-of-life vehicles in accordance to the Commission Decision 2005/293/EC. Detailed instructions can be found in the guidance document referred to above.</t>
  </si>
  <si>
    <t xml:space="preserve">The quality report has to be transmitted as a separate file, via eDAMIS under dataset name WASTE_ELVMETH_A, it should contain methodology and coverage of the data collection, according to the guidance document referred to above. </t>
  </si>
  <si>
    <t>3. Footnotes</t>
  </si>
  <si>
    <t>4. Methodology and questions</t>
  </si>
  <si>
    <t>1. Mandatory/Voluntary data reporting:</t>
  </si>
  <si>
    <t>1. Mandatory/Voluntary data reporting</t>
  </si>
  <si>
    <r>
      <t>An automatic validation tool is provided along with this questionnaire. In order to launch the validation process, please use the button "</t>
    </r>
    <r>
      <rPr>
        <b/>
        <sz val="11"/>
        <rFont val="Arial"/>
        <family val="2"/>
      </rPr>
      <t>Validate Questionnaire</t>
    </r>
    <r>
      <rPr>
        <sz val="11"/>
        <rFont val="Arial"/>
        <family val="2"/>
      </rPr>
      <t>", placed on the top left corner of each reporting table.</t>
    </r>
  </si>
  <si>
    <t>When the criteria defined in a validation rule is not met, the validation process will issue a "positive" result (This is same terminology used for medical tests). This "positive" result can be an "error" or a "warning", and will be recorded in the ErrorLog sheet.</t>
  </si>
  <si>
    <t>A "warning" is an issue that requires the attention of the desk officer at Eurostat. It will be further analysed and it might trigger further questions to the data provider.</t>
  </si>
  <si>
    <t>The countries are kindly requested to launch the validation tool before submitting the questionnaire, and correct the errors highlighted in the ErrorLog sheet.</t>
  </si>
  <si>
    <t>The following validation rules are implemented by the validation tool</t>
  </si>
  <si>
    <t xml:space="preserve">The validation process evaluates a list of predefined logical and arithmetic statements, such as "a value exists in this cell" or "A = A01+A02+A03". These predefined logical and arithmetic statements are called "Validation rules". </t>
  </si>
  <si>
    <t>An "error" is an issue that will trigger further question from Eurostat to the data provider and will very likely end with the request from Eurostat for a new data submission.</t>
  </si>
  <si>
    <t>All the mandatory cells in tables 1 to 4 must be filled-in. Otherwise an explanatory note must provided. In this case (when the explanatory footnote is added), the automatic validation will signal the issue as a "warning". In case of doubt, please see also the "Annex: How to fill in the data sheets of the questionnaire" in the sheet "Basic Instructions"</t>
  </si>
  <si>
    <t xml:space="preserve">2)     When mandatory data is not reported, an explanatory footnote must be provided. If the explanation is extensively explained in the quality report, please add an explanatory footnote with the text "See Quality report, section xxxxx" or alike. This explanatory footnote is only meant for validation purposes and database storage. The official details on unreported data, whenever required, shall be reported in the quality report.  </t>
  </si>
  <si>
    <t>2. Explanatory footnotes</t>
  </si>
  <si>
    <t>If all voluntary cells are filled-in: "Total dismantling and de-pollution" must be equal to the addition of all other ten rows in the column</t>
  </si>
  <si>
    <t>TABLE_3:</t>
  </si>
  <si>
    <t>For each column with numerical values:</t>
  </si>
  <si>
    <t>Important facts to notice:</t>
  </si>
  <si>
    <t xml:space="preserve">If at least one voluntary cells is empty: "Total dismantling and de-pollution" must be equal or bigger than the addition of all other ten rows in the table. </t>
  </si>
  <si>
    <t>Empty cells are accounted as 0 in the formulas defining aggregation of data (totals)</t>
  </si>
  <si>
    <t xml:space="preserve">"Total Recovery" = "Recycling" + "Energy recovery". </t>
  </si>
  <si>
    <t>It is possible to supersede the automatic calculation of formulas. The user needs first to unlock the cells defined as "formulas" by means of the "unlock formulas" button placed on the top left corner of the tables.</t>
  </si>
  <si>
    <t xml:space="preserve">If at least two cells are empty: "Total shredding" must be equal or higher than the addition of all other four rows in the table. A red highlight will appear if the sum of the cells is higher than the total value </t>
  </si>
  <si>
    <t>Alert for reporting of "Energy recovery" for waste codes W191001 and W191002 in the case of metal content assumption:</t>
  </si>
  <si>
    <t>Normally, "Energy recovery" is not applicable for metals. If you report values in these cells an explanatory footnote is required and you must provide a justification in the quality report. The justification shall indicate the type of material and the type of combustion processing. Please remember that small particles of metal shall be reported in the Shredder light fractions (W1910A) or Other materials (W1910B).</t>
  </si>
  <si>
    <t>"Percentage of recycling-reuse" must be less or equal to 100.</t>
  </si>
  <si>
    <t xml:space="preserve">"Percentage of recycling-reuse" must be equal to "Recycling and reuse" (tonnes) / "Waste generated"; if different, you have to provide a justification in the explanatory note and in the quality report. Please remember that lower targets may be justified in the case of shredding of vehicle produced prior 1980 (article 7 point 2 of Directive 2000/53/EC): in this case you have to clearly report such amounts in the Quality report. </t>
  </si>
  <si>
    <t xml:space="preserve">TABLE_4: </t>
  </si>
  <si>
    <t>When "Recycling" is reported, "Recovery" must be filled in and must be equal or greater than "Recycling".</t>
  </si>
  <si>
    <t>When "Recovery" is reported, it must be equal or greater than "Recycling"</t>
  </si>
  <si>
    <t>"Generation" = "Recovery" + "Disposal"</t>
  </si>
  <si>
    <t>"Percentage of Recovery and reuse" must be equal to "Recovery and reuse" (tonnes) / "Waste generated"; if different, the user must provide a justification in the explanatory note and in the quality report.</t>
  </si>
  <si>
    <t>Please remember that lower targets may be justified in the case of shredding of vehicle produced prior 1980 (article 7 point 2 of Directive 2000/53/EC): in this case you have to clearly report such amounts in the Quality report.</t>
  </si>
  <si>
    <t>3. Explanatory footnotes</t>
  </si>
  <si>
    <t>Change</t>
  </si>
  <si>
    <t>Version</t>
  </si>
  <si>
    <t>Date</t>
  </si>
  <si>
    <t>ALL</t>
  </si>
  <si>
    <t>01m17</t>
  </si>
  <si>
    <t>30/03/2021</t>
  </si>
  <si>
    <t>Compatibility Report for ELV_2021_under_development_v02.m18.xlsm</t>
  </si>
  <si>
    <t>Run on 13/04/2021 15:51</t>
  </si>
  <si>
    <t>If the workbook is saved in an earlier file format or opened in an earlier version of Microsoft Excel, the listed features will not be available.</t>
  </si>
  <si>
    <t>Significant loss of functionality</t>
  </si>
  <si>
    <t># of occurrences</t>
  </si>
  <si>
    <t>Some cells have overlapping conditional formatting ranges. Earlier versions of Excel will not evaluate all of the conditional formatting rules on the overlapping cells. The overlapping cells will show different conditional formatting.</t>
  </si>
  <si>
    <t>Table_4'!U11:U12</t>
  </si>
  <si>
    <t>Table_4'!P15:P16</t>
  </si>
  <si>
    <t>Excel 97-2003</t>
  </si>
  <si>
    <t>Some cells contain conditional formatting with the 'Stop if True' option cleared. Earlier versions of Excel do not recognize this option and will stop after the first true condition.</t>
  </si>
  <si>
    <t>Table_1'!G18:G19</t>
  </si>
  <si>
    <t>Table_1'!S17:S19</t>
  </si>
  <si>
    <t>Table_1'!S8:S16</t>
  </si>
  <si>
    <t>Table_1'!AA8:AA18</t>
  </si>
  <si>
    <t>Table_1'!K18:K19</t>
  </si>
  <si>
    <t>Table_1'!O18:O19</t>
  </si>
  <si>
    <t>Table_1'!W18:W19</t>
  </si>
  <si>
    <t>Table_2'!G12:G13</t>
  </si>
  <si>
    <t>Table_2'!K12</t>
  </si>
  <si>
    <t>Table_2'!O11:O12</t>
  </si>
  <si>
    <t>Table_2'!S12</t>
  </si>
  <si>
    <t>Table_2'!O8:O10</t>
  </si>
  <si>
    <t>Table_2'!W8:W9</t>
  </si>
  <si>
    <t>Table_2'!W10:W12</t>
  </si>
  <si>
    <t>Table_2'!K13:S13</t>
  </si>
  <si>
    <t>Table_3'!G8:G9</t>
  </si>
  <si>
    <t>Table_3'!K8:K11</t>
  </si>
  <si>
    <t>Table_4'!T8:U16</t>
  </si>
  <si>
    <t xml:space="preserve">Some cells in this workbook contain data validation rules, which refer to values on other worksheets. These rules won't be saved. </t>
  </si>
  <si>
    <t>GETTING STARTED'!E9</t>
  </si>
  <si>
    <t>Table_1'!H8:I18</t>
  </si>
  <si>
    <t>Table_1'!P8:Q18</t>
  </si>
  <si>
    <t>Table_1'!T8:U18</t>
  </si>
  <si>
    <t>Table_1'!L8:M18</t>
  </si>
  <si>
    <t>Table_1'!X8:Y18</t>
  </si>
  <si>
    <t>Table_2'!P8:Q12</t>
  </si>
  <si>
    <t>Table_2'!L8:M12</t>
  </si>
  <si>
    <t>Table_2'!H8:I12</t>
  </si>
  <si>
    <t>Table_2'!T8:U12</t>
  </si>
  <si>
    <t>Table_3'!H8:I11</t>
  </si>
  <si>
    <t>Table_4'!Q8:R9</t>
  </si>
  <si>
    <t>Table_4'!Q11:R16</t>
  </si>
  <si>
    <t>One or more functions in this workbook are not available in this version of Excel. When recalculated, these functions will return a #NAME? error instead of returning calculated results.</t>
  </si>
  <si>
    <t>Table_1'!AA18</t>
  </si>
  <si>
    <t>Excel 2007</t>
  </si>
  <si>
    <t>Excel 2010</t>
  </si>
  <si>
    <t>Table_2'!W12</t>
  </si>
  <si>
    <t>Minor loss of fidelity</t>
  </si>
  <si>
    <t>Some cells or styles in this workbook contain formatting that is not supported by the selected file format. These formats will be converted to the closest format available.</t>
  </si>
  <si>
    <t>One or more cells in this workbook contain data validation rules which refer to values on other worksheets. These data validation rules will not be supported in earlier versions of Excel.</t>
  </si>
  <si>
    <t>Several pages</t>
  </si>
  <si>
    <t>Hyperlinks to the same sheet have been removed</t>
  </si>
  <si>
    <t>Change macro version v18</t>
  </si>
  <si>
    <t>Change password</t>
  </si>
  <si>
    <t>Input data tables</t>
  </si>
  <si>
    <t>Change default sheet protection in input tables: allow selection of locked cells.</t>
  </si>
  <si>
    <t>REMARKS</t>
  </si>
  <si>
    <t>02m18</t>
  </si>
  <si>
    <t>Changed by</t>
  </si>
  <si>
    <t>Macros version 18, legend colours</t>
  </si>
  <si>
    <t>Move some text from "Validation Rules" to "Basic instructions"</t>
  </si>
  <si>
    <t>Add Macros v17</t>
  </si>
  <si>
    <t>Widely adapt to 2021 style and conventions</t>
  </si>
  <si>
    <t>CRE</t>
  </si>
  <si>
    <t>v03.m18</t>
  </si>
  <si>
    <t>ELV</t>
  </si>
  <si>
    <t>Materials from de-pollution and dismantling of end-of-life vehicles (arising in the Member State and treated within the Member State)</t>
  </si>
  <si>
    <r>
      <t xml:space="preserve">According to renaming of </t>
    </r>
    <r>
      <rPr>
        <b/>
        <i/>
        <sz val="10"/>
        <rFont val="Arial"/>
        <family val="2"/>
      </rPr>
      <t>WASTE</t>
    </r>
    <r>
      <rPr>
        <sz val="10"/>
        <rFont val="Arial"/>
        <family val="2"/>
      </rPr>
      <t xml:space="preserve"> code </t>
    </r>
    <r>
      <rPr>
        <b/>
        <sz val="10"/>
        <color rgb="FFFF0000"/>
        <rFont val="Arial"/>
        <family val="2"/>
      </rPr>
      <t>TOTAL</t>
    </r>
    <r>
      <rPr>
        <sz val="10"/>
        <rFont val="Arial"/>
        <family val="2"/>
      </rPr>
      <t xml:space="preserve"> to </t>
    </r>
    <r>
      <rPr>
        <b/>
        <sz val="10"/>
        <rFont val="Arial"/>
        <family val="2"/>
      </rPr>
      <t>ELV</t>
    </r>
    <r>
      <rPr>
        <sz val="10"/>
        <rFont val="Arial"/>
        <family val="2"/>
      </rPr>
      <t xml:space="preserve">, Cell G5-S5 was changed from </t>
    </r>
    <r>
      <rPr>
        <b/>
        <sz val="10"/>
        <rFont val="Arial"/>
        <family val="2"/>
      </rPr>
      <t>TOTAL WASTE</t>
    </r>
    <r>
      <rPr>
        <sz val="10"/>
        <rFont val="Arial"/>
        <family val="2"/>
      </rPr>
      <t xml:space="preserve"> to </t>
    </r>
    <r>
      <rPr>
        <b/>
        <sz val="10"/>
        <rFont val="Arial"/>
        <family val="2"/>
      </rPr>
      <t xml:space="preserve"> Waste arising only from ELV of type M1, N1 and three wheeled moped vehicles (ELV directive)</t>
    </r>
    <r>
      <rPr>
        <sz val="10"/>
        <rFont val="Arial"/>
        <family val="2"/>
      </rPr>
      <t xml:space="preserve"> (closer to Eurobase code label according to the rule of last year, it is too long so it is shortened)</t>
    </r>
  </si>
  <si>
    <t>Materials from shredding of end-of-life vehicles (arising in the Member State and treated within the Member State)</t>
  </si>
  <si>
    <t>Monitoring of (parts of) end-of-life vehicles (arising in the Member State and exported for further treatment)</t>
  </si>
  <si>
    <t>Total reuse, recovery and recycling of end-of-life vehicles (arising in the Member State and treated within or outside the Member State)</t>
  </si>
  <si>
    <t>changed table names, but QR and Metadata has to be cut</t>
  </si>
  <si>
    <t>to finish, check with Cesar</t>
  </si>
  <si>
    <t>Basic Instruction</t>
  </si>
  <si>
    <t>several comments to discuss with Cesar</t>
  </si>
  <si>
    <t>Validation Rules</t>
  </si>
  <si>
    <t>in my opinion this ELV code could be hidden</t>
  </si>
  <si>
    <r>
      <t xml:space="preserve">Column U </t>
    </r>
    <r>
      <rPr>
        <sz val="10"/>
        <color rgb="FFFF0000"/>
        <rFont val="Arial"/>
        <family val="2"/>
      </rPr>
      <t>except Cell U9</t>
    </r>
    <r>
      <rPr>
        <sz val="10"/>
        <rFont val="Arial"/>
        <family val="2"/>
      </rPr>
      <t>: warning messages all corrected and revised</t>
    </r>
  </si>
  <si>
    <t>urgent</t>
  </si>
  <si>
    <t>to do</t>
  </si>
  <si>
    <r>
      <t xml:space="preserve">fixup of </t>
    </r>
    <r>
      <rPr>
        <sz val="10"/>
        <color rgb="FFFF0000"/>
        <rFont val="Arial"/>
        <family val="2"/>
      </rPr>
      <t>Cell U9</t>
    </r>
    <r>
      <rPr>
        <sz val="10"/>
        <rFont val="Arial"/>
        <family val="2"/>
      </rPr>
      <t xml:space="preserve"> warning message and formula</t>
    </r>
  </si>
  <si>
    <t>Column U: check up all the conditional formatting formula</t>
  </si>
  <si>
    <r>
      <t xml:space="preserve">Cells G6, J6, M6, P6, containing Eurobase waste codes of type </t>
    </r>
    <r>
      <rPr>
        <b/>
        <i/>
        <sz val="10"/>
        <rFont val="Arial"/>
        <family val="2"/>
      </rPr>
      <t>WASTE</t>
    </r>
    <r>
      <rPr>
        <sz val="10"/>
        <rFont val="Arial"/>
        <family val="2"/>
      </rPr>
      <t xml:space="preserve"> changed from </t>
    </r>
    <r>
      <rPr>
        <b/>
        <sz val="10"/>
        <color rgb="FFFF0000"/>
        <rFont val="Arial"/>
        <family val="2"/>
      </rPr>
      <t>TOTAL</t>
    </r>
    <r>
      <rPr>
        <b/>
        <sz val="10"/>
        <rFont val="Arial"/>
        <family val="2"/>
      </rPr>
      <t xml:space="preserve"> </t>
    </r>
    <r>
      <rPr>
        <sz val="10"/>
        <rFont val="Arial"/>
        <family val="2"/>
      </rPr>
      <t xml:space="preserve">to </t>
    </r>
    <r>
      <rPr>
        <b/>
        <sz val="10"/>
        <rFont val="Arial"/>
        <family val="2"/>
      </rPr>
      <t xml:space="preserve"> ELV</t>
    </r>
    <r>
      <rPr>
        <sz val="10"/>
        <rFont val="Arial"/>
        <family val="2"/>
      </rPr>
      <t xml:space="preserve"> ; however, I left </t>
    </r>
    <r>
      <rPr>
        <sz val="10"/>
        <color rgb="FFFF0000"/>
        <rFont val="Arial"/>
        <family val="2"/>
      </rPr>
      <t xml:space="preserve">ELV in red </t>
    </r>
    <r>
      <rPr>
        <sz val="10"/>
        <rFont val="Arial"/>
        <family val="2"/>
      </rPr>
      <t>because I am not sure what is the standard in that case</t>
    </r>
  </si>
  <si>
    <t>- Letters for standard footnotes (as defined by Eurostat)</t>
  </si>
  <si>
    <t xml:space="preserve"> Total waste arising only from ELV of type M1, N1 and three wheeled moped vehicles, according to ELV directive</t>
  </si>
  <si>
    <t>to add to the user manual the picture explanation of difference</t>
  </si>
  <si>
    <t>Validation rules</t>
  </si>
  <si>
    <t>for checking accurately before submitting</t>
  </si>
  <si>
    <t>SIMPLIFIED QUALITY CHECK</t>
  </si>
  <si>
    <t>Reference range analysis and mass processing flows analysis</t>
  </si>
  <si>
    <t>Warning</t>
  </si>
  <si>
    <t>V17</t>
  </si>
  <si>
    <t>v07.m18</t>
  </si>
  <si>
    <t>Evolutive advanced trials for quality analysis</t>
  </si>
  <si>
    <t>Global</t>
  </si>
  <si>
    <t>v04.m18</t>
  </si>
  <si>
    <t>v05.m18</t>
  </si>
  <si>
    <t>v06.m18</t>
  </si>
  <si>
    <t>V8</t>
  </si>
  <si>
    <t>X8</t>
  </si>
  <si>
    <t>dynamic code</t>
  </si>
  <si>
    <t>Non compliance Is Valid If Footnote Exists</t>
  </si>
  <si>
    <t>Summations</t>
  </si>
  <si>
    <t>Add columns for "Non compliance Is Valid If Footnote Exists" and "Footnote Shift From Value"</t>
  </si>
  <si>
    <t>v08.m18</t>
  </si>
  <si>
    <t>Bug. CDD forgot to do it when copying macros version 18</t>
  </si>
  <si>
    <t>E9</t>
  </si>
  <si>
    <t>E10</t>
  </si>
  <si>
    <t>STANDARD FOR ALL QUESTIONNAIRES</t>
  </si>
  <si>
    <t>D14</t>
  </si>
  <si>
    <t>D22</t>
  </si>
  <si>
    <t>V09.m18</t>
  </si>
  <si>
    <t>Mandatory</t>
  </si>
  <si>
    <t>Rows 2 and 3</t>
  </si>
  <si>
    <t>Adding of the rows 2 and 3 in Mandatory (country and year data check)</t>
  </si>
  <si>
    <t>EXPLANATORY FOOTNOTES</t>
  </si>
  <si>
    <t>To include an explanatory footnote, please first insert the text in the “Footnote list” sheet starting from number 1. Then in the data table please select the corresponding footnote reference number from the drop-down menu in the footnote column next to the value cell. The text you entered in the “Footnote list” sheet will then appear automatically next to the footnote reference number. The same explanatory footnote can be chosen for all the values for which the same explanation applies. If by mistake a number is chosen from the drop-down menu, it is sufficient to press the key delete to clean the cell.</t>
  </si>
  <si>
    <t>Footnotes list, basic instructions</t>
  </si>
  <si>
    <r>
      <t xml:space="preserve">Because: it leads confusion, in the data part there is written explanatory footnote,  last year it was there is written </t>
    </r>
    <r>
      <rPr>
        <b/>
        <sz val="10"/>
        <color theme="0"/>
        <rFont val="Arial"/>
        <family val="2"/>
      </rPr>
      <t>explanatory footnote</t>
    </r>
    <r>
      <rPr>
        <sz val="10"/>
        <color theme="0"/>
        <rFont val="Arial"/>
        <family val="2"/>
      </rPr>
      <t xml:space="preserve"> in the questionnaire, the </t>
    </r>
    <r>
      <rPr>
        <b/>
        <sz val="10"/>
        <color theme="0"/>
        <rFont val="Arial"/>
        <family val="2"/>
      </rPr>
      <t>explantory footnot</t>
    </r>
    <r>
      <rPr>
        <sz val="10"/>
        <color theme="0"/>
        <rFont val="Arial"/>
        <family val="2"/>
      </rPr>
      <t xml:space="preserve">e are meant to explain very specific issue related to the datum that can be general and not solely country related, while  country specifique notes are a document we prepare for explaining specific methodological explanation that has to go in the quality report and may differ from country to country. Here instead we have specific issues related to the inputed datum, that are usually not arising from methodological matters but by contingent situations; moreover "country specific" just creates confusion, as the country is already writen data of herself they will not report what is usually generic issues or depending from the year!!! It goes against also what we wrote in basic instructions: </t>
    </r>
    <r>
      <rPr>
        <i/>
        <sz val="10"/>
        <color theme="0"/>
        <rFont val="Arial"/>
        <family val="2"/>
      </rPr>
      <t xml:space="preserve">Please do not report footnotes that elaborate on e.g. source data and compilation methods; these are to be described in the quality report sheet. </t>
    </r>
  </si>
  <si>
    <t>v10m18</t>
  </si>
  <si>
    <t>I suppressed country specific in front of footnote, this comes from some mess last year</t>
  </si>
  <si>
    <t>The explanatory footnotes can be used for any meaning beyond the standard footnotes.</t>
  </si>
  <si>
    <t>3.2 Explanatory footnotes</t>
  </si>
  <si>
    <t xml:space="preserve">Please do not report footnotes that elaborate on e.g. source data and compilation methods; these are to be described in the quality report document. </t>
  </si>
  <si>
    <t>Reference ranges analysis</t>
  </si>
  <si>
    <t>table 1</t>
  </si>
  <si>
    <t>correction cells AB AC lines 6 and 7</t>
  </si>
  <si>
    <t>analysis was mispelled</t>
  </si>
  <si>
    <t>v11m18</t>
  </si>
  <si>
    <t>all tables</t>
  </si>
  <si>
    <t>T1 E 28 and 29, T2 E22 and 23, T3 E20 and 21, T4 E26 and 27</t>
  </si>
  <si>
    <t>deleted the standard footnotes hints, it must be only in basic instructions, moreover it was looking different</t>
  </si>
  <si>
    <t>All visible sheets</t>
  </si>
  <si>
    <t>Add page footer</t>
  </si>
  <si>
    <t>Eurostat logo</t>
  </si>
  <si>
    <t>Property "move but don't size with cells"</t>
  </si>
  <si>
    <t>macro</t>
  </si>
  <si>
    <t>V19</t>
  </si>
  <si>
    <t>uploaded new macro V19</t>
  </si>
  <si>
    <t>v12m19</t>
  </si>
  <si>
    <t>Disposal (E1)</t>
  </si>
  <si>
    <t>T1</t>
  </si>
  <si>
    <t>W6</t>
  </si>
  <si>
    <t>title disposal changed to Disposal (E1)</t>
  </si>
  <si>
    <r>
      <t>Before transmitting the data, it is mandatory to proceed with the validation</t>
    </r>
    <r>
      <rPr>
        <sz val="11"/>
        <rFont val="Arial"/>
        <family val="2"/>
      </rPr>
      <t xml:space="preserve"> by pressing the button </t>
    </r>
    <r>
      <rPr>
        <b/>
        <sz val="11"/>
        <rFont val="Arial"/>
        <family val="2"/>
      </rPr>
      <t xml:space="preserve">Validate questionnaire </t>
    </r>
    <r>
      <rPr>
        <sz val="11"/>
        <rFont val="Arial"/>
        <family val="2"/>
      </rPr>
      <t>on the top left corner of each table. It is mandatory to verify the ErrorLog sheet and provide explanatory footnotes or corrections for all the errors. The validation rules are explained in detail in sheet Validation Rules.</t>
    </r>
  </si>
  <si>
    <t>row 20</t>
  </si>
  <si>
    <t>FORMULAS - column to hide</t>
  </si>
  <si>
    <r>
      <t xml:space="preserve">Please, be aware that if nine cells are filled in and the total is higher, you must properly justify the difference in the explanatory note in row </t>
    </r>
    <r>
      <rPr>
        <b/>
        <sz val="11"/>
        <rFont val="Arial"/>
        <family val="2"/>
      </rPr>
      <t>Total dismantling and de-pollution</t>
    </r>
    <r>
      <rPr>
        <sz val="11"/>
        <rFont val="Arial"/>
        <family val="2"/>
      </rPr>
      <t>, as you were used in the webforms, as in principle you could then report also the 10th value. The questionnaire does not calculate automatically the difference.</t>
    </r>
  </si>
  <si>
    <t>If all cells are filled-in or only one cell is empty: "Total shredding" must be equal to the addition of all other four cells in the column.</t>
  </si>
  <si>
    <t>4)     It is possible to insert decimal numbers. The display of decimal positions is limited to 3 decimal places. It is recommended to use all the decimal places when this information is available.</t>
  </si>
  <si>
    <r>
      <rPr>
        <b/>
        <sz val="11"/>
        <rFont val="Arial"/>
        <family val="2"/>
      </rPr>
      <t>Reuse data</t>
    </r>
    <r>
      <rPr>
        <sz val="11"/>
        <rFont val="Arial"/>
        <family val="2"/>
      </rPr>
      <t xml:space="preserve">
All reused parts have to be reported exclusively in Table 1 in column "Reuse (A)", even in the case part of these amounts are exported. Therefore, in Table 4 "Reuse (A)" cell is automatically reporting the value in cell "Reuse (A)" from row "Total dismantling and de-pollution".</t>
    </r>
  </si>
  <si>
    <t>TABLE 1:</t>
  </si>
  <si>
    <r>
      <rPr>
        <b/>
        <sz val="11"/>
        <rFont val="Arial"/>
        <family val="2"/>
      </rPr>
      <t>Voluntary data</t>
    </r>
    <r>
      <rPr>
        <sz val="11"/>
        <rFont val="Arial"/>
        <family val="2"/>
      </rPr>
      <t xml:space="preserve">
It is recommended to fill in voluntary data whenever the information is available. When data are available only as aggregated amounts, it is warmly suggested to impute an estimation in the disaggregated cells. When the estimation is not possible and at least two cells are empty, the aggregated values (totals) can be typed manually in the cells, overwriting the Excel formulas. To do so, formulas must be unlocked by means of the "Unlock formula" button on the top left corner in the table sheet.</t>
    </r>
  </si>
  <si>
    <t>TABLE 2:</t>
  </si>
  <si>
    <r>
      <rPr>
        <b/>
        <sz val="11"/>
        <rFont val="Arial"/>
        <family val="2"/>
      </rPr>
      <t>"Energy recovery" for waste codes W191001 and W191002 in the case of metal content assumption</t>
    </r>
    <r>
      <rPr>
        <sz val="11"/>
        <rFont val="Arial"/>
        <family val="2"/>
      </rPr>
      <t xml:space="preserve">
Normally, "Energy recovery" is not applicable for metals. If you report values in these cells an explanatory footnote is required and you must provide a justification in the quality report. The justification shall indicate the type of material and the type of combustion processing. Please remember that small particles of metal shall be reported in the Shredder light fractions (W1910A) or Other materials (W1910B).</t>
    </r>
  </si>
  <si>
    <t xml:space="preserve">5)     Empty cells are accounted as 0 in the formulas defining aggregation of data (totals). </t>
  </si>
  <si>
    <t>3)     All the cells that include voluntary data can be filled in with a value, a real zero or remain empty if data are not available. In the questionnaire all these cells are coloured in light blue. Please note that, in this questionnaire, voluntary cells are only in Table 1</t>
  </si>
  <si>
    <t>6)     Flags (footnote symbols) can be entered in the reporting tables in the footnote columns.</t>
  </si>
  <si>
    <t>7)     To include standard footnotes use the drop-down menu.</t>
  </si>
  <si>
    <t>8)     The text of explanatory footnotes can be entered in the worksheet 'Footnotes list'. The text of these explanations should be kept short and the details must be reported in the Quality report.</t>
  </si>
  <si>
    <r>
      <t xml:space="preserve">9)     Please provide in the quality report all mandatory explanations and any additional or available information related to the data collection. </t>
    </r>
    <r>
      <rPr>
        <b/>
        <sz val="11"/>
        <rFont val="Arial"/>
        <family val="2"/>
      </rPr>
      <t>Please remember that the Quality Report has to be transmitted as a separate file, via dataset name  WASTE_ELVMETH_A</t>
    </r>
  </si>
  <si>
    <r>
      <t xml:space="preserve">10)   Moreover, </t>
    </r>
    <r>
      <rPr>
        <b/>
        <sz val="11"/>
        <rFont val="Arial"/>
        <family val="2"/>
      </rPr>
      <t>please pay attention in advance to the following issues and constraints</t>
    </r>
    <r>
      <rPr>
        <sz val="11"/>
        <rFont val="Arial"/>
        <family val="2"/>
      </rPr>
      <t>, applied to specific indicators reported in the data tables, that will arise the checks described in the validation rules:</t>
    </r>
  </si>
  <si>
    <r>
      <t xml:space="preserve">Additional validation: for each row, cells in column </t>
    </r>
    <r>
      <rPr>
        <b/>
        <sz val="11"/>
        <rFont val="Arial"/>
        <family val="2"/>
      </rPr>
      <t>Total recovery</t>
    </r>
    <r>
      <rPr>
        <sz val="11"/>
        <rFont val="Arial"/>
        <family val="2"/>
      </rPr>
      <t xml:space="preserve"> must be equal to the sum of the columns Recycling and </t>
    </r>
    <r>
      <rPr>
        <b/>
        <sz val="11"/>
        <rFont val="Arial"/>
        <family val="2"/>
      </rPr>
      <t>Energy recovery</t>
    </r>
    <r>
      <rPr>
        <sz val="11"/>
        <rFont val="Arial"/>
        <family val="2"/>
      </rPr>
      <t>, as in the formula here below</t>
    </r>
  </si>
  <si>
    <r>
      <rPr>
        <b/>
        <sz val="11"/>
        <rFont val="Arial"/>
        <family val="2"/>
      </rPr>
      <t xml:space="preserve">Additional validation: </t>
    </r>
    <r>
      <rPr>
        <sz val="11"/>
        <rFont val="Arial"/>
        <family val="2"/>
      </rPr>
      <t xml:space="preserve">for each row, cells in column </t>
    </r>
    <r>
      <rPr>
        <b/>
        <sz val="11"/>
        <rFont val="Arial"/>
        <family val="2"/>
      </rPr>
      <t>Total recovery</t>
    </r>
    <r>
      <rPr>
        <sz val="11"/>
        <rFont val="Arial"/>
        <family val="2"/>
      </rPr>
      <t xml:space="preserve"> must be equal to the sum of the columns Recycling and </t>
    </r>
    <r>
      <rPr>
        <b/>
        <sz val="11"/>
        <rFont val="Arial"/>
        <family val="2"/>
      </rPr>
      <t>Energy recovery</t>
    </r>
    <r>
      <rPr>
        <sz val="11"/>
        <rFont val="Arial"/>
        <family val="2"/>
      </rPr>
      <t>, as in the formula here below</t>
    </r>
  </si>
  <si>
    <t>V12m19</t>
  </si>
  <si>
    <t>List of explanatory footnotes</t>
  </si>
  <si>
    <t>Basic Instructions, validation rules</t>
  </si>
  <si>
    <t>several text refinements</t>
  </si>
  <si>
    <t>footnote list reference</t>
  </si>
  <si>
    <t xml:space="preserve">- Numbers for footnotes (to be defined by the data compilers). </t>
  </si>
  <si>
    <t>cut out text country-specific from explanatory footnote, colour changes and also cut of aside comments (clea ups)</t>
  </si>
  <si>
    <t>Sheet From</t>
  </si>
  <si>
    <t>Sheet To</t>
  </si>
  <si>
    <t>Confidentiality flag
(YES/NO)</t>
  </si>
  <si>
    <t>Replace locked cells
(YES/NO)</t>
  </si>
  <si>
    <t>Hide sheet after pasting
(YES/NO)</t>
  </si>
  <si>
    <t>Table_4 (Prefilling)</t>
  </si>
  <si>
    <t>O16</t>
  </si>
  <si>
    <t>ONLY VALID FOR PREFILLING</t>
  </si>
  <si>
    <t>Footnote Call-out (number) exists
(YES/NO)</t>
  </si>
  <si>
    <t>Macros</t>
  </si>
  <si>
    <t>Macros version 23; Macros and sheets for pre-filling</t>
  </si>
  <si>
    <t>01m23</t>
  </si>
  <si>
    <t>Lists</t>
  </si>
  <si>
    <t>Password updated cell A43</t>
  </si>
  <si>
    <t>update 2022</t>
  </si>
  <si>
    <t>cell format validation</t>
  </si>
  <si>
    <t>Applied formatting with the data validation excel tool, according to paragraph "2.7.3.1 Formatting data cells to permit only decimal numbers", decimals from 0 to 999999999999999</t>
  </si>
  <si>
    <t>Adding line and title for the new voluntary reporting file</t>
  </si>
  <si>
    <t>Voluntary Sheet</t>
  </si>
  <si>
    <t>Manually adding sheet content from template</t>
  </si>
  <si>
    <t>Adapting to respect formattiong issues, small changes in the text , format decimals, locks and so on</t>
  </si>
  <si>
    <t>row 23</t>
  </si>
  <si>
    <t>02m23</t>
  </si>
  <si>
    <t>03m23</t>
  </si>
  <si>
    <t>checks done - no issue found</t>
  </si>
  <si>
    <t>Table_1, Table_2, Table_3 and Table_4</t>
  </si>
  <si>
    <t>Lists and Table_1, Table_2, Table_3 and Table_4</t>
  </si>
  <si>
    <t>update and cell format validation</t>
  </si>
  <si>
    <t>Checks of aforementioned revisions, small correction in Lists on date of the launching date</t>
  </si>
  <si>
    <r>
      <rPr>
        <b/>
        <sz val="10"/>
        <color rgb="FFFF0000"/>
        <rFont val="Times New Roman"/>
        <family val="1"/>
      </rPr>
      <t xml:space="preserve">Special note for the attention of the reporting officer: </t>
    </r>
    <r>
      <rPr>
        <b/>
        <sz val="10"/>
        <color rgb="FFFFFFFF"/>
        <rFont val="Times New Roman"/>
        <family val="1"/>
      </rPr>
      <t xml:space="preserve">
</t>
    </r>
    <r>
      <rPr>
        <sz val="10"/>
        <color rgb="FFFFFFFF"/>
        <rFont val="Times New Roman"/>
        <family val="1"/>
      </rPr>
      <t>This voluntary sheet is treated as confidential and will only be shared with DG ENV, DG JRC and companies collaborating with the Commission under specific contracts, for data validation and research purposes.
Any additional categories are more than welcomed and Eurostat encourages countries to provide as many data as available.
Please, add any additional category for which you have data and is not fitting the indicated categories, from row 34 (one row per additional available category), and provide a brief description of the added categories in the cells in column "Comment on what is applicable to all the reported years".
In addition to what countries are already providing in the QRs, Eurostat encourages countries to provide any additional available data and information in this sheet.
The voluntary sheet can be filled in and transmitted at any time. It is not necessary to fill in this sheet by 30 June (collection deadline). Once the voluntary sheet is compiled, it is strongly recommended that the country submit the questionnaire via eDAMIS, so that Eurostat can analyse the information and then report to the Commission whenever requested.
In the event that these data (or part of it) are judged of high quality, Eurostat will contact the reporting officer asking for permission to publish parts of these information (e.g. as metadata). Only the finally agreed parts may be published.</t>
    </r>
  </si>
  <si>
    <t>Additional textual complementary information (exceptions, estimations...)</t>
  </si>
  <si>
    <t>Classification of the indicator</t>
  </si>
  <si>
    <t>Description of the indicator</t>
  </si>
  <si>
    <t>Unit</t>
  </si>
  <si>
    <t>Comment on what is applicable to all the reported years</t>
  </si>
  <si>
    <t>Only applicable for 2016</t>
  </si>
  <si>
    <t>Only applicable for 2017</t>
  </si>
  <si>
    <t>Only applicable for 2018</t>
  </si>
  <si>
    <t>Only applicable for 2019</t>
  </si>
  <si>
    <t>Only applicable for 2020</t>
  </si>
  <si>
    <t>Fleet overview</t>
  </si>
  <si>
    <t>Total circulating registered vehicles (1.1.Year - opening)</t>
  </si>
  <si>
    <t>Number</t>
  </si>
  <si>
    <t>Total circulating registered vehicles (31.12.Year - closing)</t>
  </si>
  <si>
    <t>Total circulating registered vehicles (average of the reference year)</t>
  </si>
  <si>
    <t>Fleet age overview</t>
  </si>
  <si>
    <t>Average age of circulating registered vehicles, estimated during the period 1.1.Year-31.12.Year</t>
  </si>
  <si>
    <t>Years</t>
  </si>
  <si>
    <t>Circulating registered vehicles aged 0 to 4.99 years during the period 1.1.Year-31.12.Year</t>
  </si>
  <si>
    <t>Circulating registered vehicles aged 5 to 9.99 years during the period 1.1.Year-31.12.Year</t>
  </si>
  <si>
    <t>Circulating registered vehicles aged 10 to 14.99 years during the period 1.1.Year-31.12.Year</t>
  </si>
  <si>
    <t>Circulating registered vehicles aged 15 to 19.99 years during the period 1.1.Year-31.12.Year</t>
  </si>
  <si>
    <t>Circulating registered vehicles aged above 20 years during the period 1.1.Year-31.12.Year</t>
  </si>
  <si>
    <t>Vehicles: new registations overview</t>
  </si>
  <si>
    <t>Average age of new registrations including second hand vehicles and new vehicles, 1.1.Year-31.12.Year (estimated)</t>
  </si>
  <si>
    <t>Average age of new registrations including second hand vehicles but excluding new vehicles, 1.1.Year-31.12.Year (estimated)</t>
  </si>
  <si>
    <t>Deregistration and CoDs overview</t>
  </si>
  <si>
    <t>Final deregistrations from national register, period 1.1.Year-31.12.Year</t>
  </si>
  <si>
    <t>Average age of final deregistrations from national register arising in period 1.1.Year-31.12.Year (estimated)</t>
  </si>
  <si>
    <t>CoDs issued according to national register, period 1.1.Year-31.12.Year</t>
  </si>
  <si>
    <t>For comparison</t>
  </si>
  <si>
    <t>ELVs arising in the Member State, period 1.1.Year-31.12.Year (Table 4, Total of ELVs (W) number (generated waste))</t>
  </si>
  <si>
    <t>Note: this row takes values from table 4. the purpose is to let the reporting officer compare the amounts so to visualise the differences with deregistrations and CODs. It is recommended to inform in rows 18, 19 and 20 about high differences (higher than 5%)</t>
  </si>
  <si>
    <t>CoDs age</t>
  </si>
  <si>
    <t>Average age of CoDs (ELVs) arising in period period 1.1.Year-31.12.Year (estimated)</t>
  </si>
  <si>
    <t>Exports overview</t>
  </si>
  <si>
    <t>Used vehicles exported</t>
  </si>
  <si>
    <t>Average age of used vehicles exported</t>
  </si>
  <si>
    <t>ELVs exported (with no depollution operation)</t>
  </si>
  <si>
    <t>De-polluted (and dismantled) body shell exported</t>
  </si>
  <si>
    <t>Number (estimation)</t>
  </si>
  <si>
    <t>ELVs Stocks</t>
  </si>
  <si>
    <t>STOCKS: Total weight of ELVs stocked before finalising the treatment (or sum of the 3 categories of stocks in rows 27, 28, 29, if available)</t>
  </si>
  <si>
    <t>Tonnes</t>
  </si>
  <si>
    <t>STOCKS: of which entire ELVs (before dismantling operarions)</t>
  </si>
  <si>
    <t>STOCKS: of which (cell B27) dismantled parts of ELVs (before treatment operations)</t>
  </si>
  <si>
    <t>STOCKS: of which (cell B27) shredded ELVs (before treatment operations)</t>
  </si>
  <si>
    <t>of which: post shredding facilities treating imported ELV</t>
  </si>
  <si>
    <t>New registrations: including second hand vehicles and including new vehicles, period 1.1.Year-31.12.Year</t>
  </si>
  <si>
    <t>New registrations: of which only new vehicles registered and excluding second hand vehicles, period 1.1.Year-31.12.Year</t>
  </si>
  <si>
    <t>Voluntary Reporting</t>
  </si>
  <si>
    <t xml:space="preserve">Voluntary reporting on national fleet, trade of second hand vehicles, deregistrations and ELVs (according to applicable categories of vehicles covered by ELV directive) </t>
  </si>
  <si>
    <t>for filling in, voluntary reporting</t>
  </si>
  <si>
    <t>Buttons Restore Colours</t>
  </si>
  <si>
    <t>04m24</t>
  </si>
  <si>
    <t>for unknown reason, despite the function is correctly assigned in the buttons, it does not work, and all other macros work perfectly. Unique fix up was to choose again from the macro list the macro restorecolours for each button.</t>
  </si>
  <si>
    <t>Facilities overview</t>
  </si>
  <si>
    <t>ATF Facilities (in column J, please provide information on maximum capacity, average capacity...)</t>
  </si>
  <si>
    <t>Post shredding facilities (in column J, please provide information on treatment in the country, maximum capacity, average capacity...)</t>
  </si>
  <si>
    <t>WASTE-2023-DC</t>
  </si>
  <si>
    <t>includes Reuse treated outside Luxembourg (Reuse treated within the Member State = 0.000)</t>
  </si>
  <si>
    <t>30 June 2023</t>
  </si>
  <si>
    <t>1 June 2023</t>
  </si>
  <si>
    <t>Fabien Wahl</t>
  </si>
  <si>
    <t>Administration de l'environnement</t>
  </si>
  <si>
    <t>Unité Surveillance et Evaluation de l'Environnement</t>
  </si>
  <si>
    <t>(00352) 40 56 56 - 1</t>
  </si>
  <si>
    <t>fabien.wahl@aev.etat.lu</t>
  </si>
  <si>
    <t>IsFormula</t>
  </si>
  <si>
    <t>Original formula substituted by a hardcoded value</t>
  </si>
  <si>
    <t>Go to cell</t>
  </si>
  <si>
    <t>K18</t>
  </si>
  <si>
    <t>O18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</si>
</sst>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0"/>
  </numFmts>
  <fonts count="108"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10"/>
      <name val="Arial"/>
      <family val="2"/>
      <charset val="1"/>
    </font>
    <font>
      <sz val="11"/>
      <name val="Calibri"/>
      <family val="2"/>
      <scheme val="minor"/>
    </font>
    <font>
      <sz val="9"/>
      <name val="Arial"/>
      <family val="2"/>
    </font>
    <font>
      <sz val="11"/>
      <name val="Arial"/>
      <family val="2"/>
    </font>
    <font>
      <b/>
      <sz val="11"/>
      <name val="Arial"/>
      <family val="2"/>
    </font>
    <font>
      <u/>
      <sz val="9"/>
      <color indexed="12"/>
      <name val="Arial"/>
      <family val="2"/>
    </font>
    <font>
      <u/>
      <sz val="11"/>
      <color indexed="12"/>
      <name val="Arial"/>
      <family val="2"/>
    </font>
    <font>
      <sz val="11"/>
      <color indexed="10"/>
      <name val="Arial"/>
      <family val="2"/>
    </font>
    <font>
      <sz val="9"/>
      <color indexed="10"/>
      <name val="Arial"/>
      <family val="2"/>
    </font>
    <font>
      <u/>
      <sz val="10"/>
      <color indexed="12"/>
      <name val="Arial"/>
      <family val="2"/>
    </font>
    <font>
      <sz val="11"/>
      <color rgb="FFFF0000"/>
      <name val="Arial"/>
      <family val="2"/>
    </font>
    <font>
      <b/>
      <sz val="11"/>
      <color indexed="10"/>
      <name val="Arial"/>
      <family val="2"/>
    </font>
    <font>
      <b/>
      <sz val="11"/>
      <color indexed="8"/>
      <name val="Arial"/>
      <family val="2"/>
    </font>
    <font>
      <sz val="10"/>
      <color rgb="FF000000"/>
      <name val="Times New Roman"/>
      <family val="1"/>
    </font>
    <font>
      <b/>
      <sz val="12"/>
      <name val="Times New Roman"/>
      <family val="1"/>
    </font>
    <font>
      <b/>
      <sz val="10"/>
      <name val="Times New Roman"/>
      <family val="1"/>
    </font>
    <font>
      <sz val="10"/>
      <color theme="1"/>
      <name val="Times New Roman"/>
      <family val="1"/>
    </font>
    <font>
      <sz val="10"/>
      <name val="Times New Roman"/>
      <family val="1"/>
    </font>
    <font>
      <i/>
      <sz val="10"/>
      <color rgb="FF000000"/>
      <name val="Times New Roman"/>
      <family val="1"/>
    </font>
    <font>
      <sz val="12"/>
      <color rgb="FF000000"/>
      <name val="Times New Roman"/>
      <family val="1"/>
    </font>
    <font>
      <b/>
      <sz val="10"/>
      <color rgb="FF000000"/>
      <name val="Times New Roman"/>
      <family val="1"/>
    </font>
    <font>
      <b/>
      <sz val="12"/>
      <color rgb="FFFF0000"/>
      <name val="Times New Roman"/>
      <family val="1"/>
    </font>
    <font>
      <b/>
      <sz val="11"/>
      <color theme="1"/>
      <name val="Times New Roman"/>
      <family val="1"/>
    </font>
    <font>
      <b/>
      <sz val="11"/>
      <color rgb="FF000000"/>
      <name val="Times New Roman"/>
      <family val="1"/>
    </font>
    <font>
      <sz val="10"/>
      <color theme="1"/>
      <name val="Calibri"/>
      <family val="2"/>
      <scheme val="minor"/>
    </font>
    <font>
      <b/>
      <sz val="10"/>
      <color rgb="FF000000"/>
      <name val="Arial"/>
      <family val="2"/>
    </font>
    <font>
      <b/>
      <sz val="10"/>
      <color rgb="FFFF0000"/>
      <name val="Arial"/>
      <family val="2"/>
    </font>
    <font>
      <b/>
      <sz val="10"/>
      <name val="Arial"/>
      <family val="2"/>
    </font>
    <font>
      <b/>
      <sz val="10"/>
      <color theme="1"/>
      <name val="Arial"/>
      <family val="2"/>
    </font>
    <font>
      <b/>
      <i/>
      <sz val="10"/>
      <color rgb="FF000000"/>
      <name val="Times New Roman"/>
      <family val="1"/>
    </font>
    <font>
      <b/>
      <sz val="16"/>
      <name val="Times New Roman"/>
      <family val="1"/>
    </font>
    <font>
      <sz val="10"/>
      <color theme="0"/>
      <name val="Times New Roman"/>
      <family val="1"/>
    </font>
    <font>
      <b/>
      <sz val="9"/>
      <color rgb="FF000000"/>
      <name val="Times New Roman"/>
      <family val="1"/>
    </font>
    <font>
      <b/>
      <sz val="12"/>
      <color rgb="FF000000"/>
      <name val="Times New Roman"/>
      <family val="1"/>
    </font>
    <font>
      <b/>
      <sz val="14"/>
      <color rgb="FF000000"/>
      <name val="Times New Roman"/>
      <family val="1"/>
    </font>
    <font>
      <b/>
      <sz val="9"/>
      <color theme="1"/>
      <name val="Times New Roman"/>
      <family val="1"/>
    </font>
    <font>
      <b/>
      <sz val="9"/>
      <name val="Times New Roman"/>
      <family val="1"/>
    </font>
    <font>
      <b/>
      <sz val="8"/>
      <name val="Times New Roman"/>
      <family val="1"/>
    </font>
    <font>
      <sz val="11"/>
      <color rgb="FFFF0000"/>
      <name val="Calibri"/>
      <family val="2"/>
      <scheme val="minor"/>
    </font>
    <font>
      <b/>
      <sz val="11"/>
      <color rgb="FFFFFFFF"/>
      <name val="Calibri"/>
      <family val="2"/>
      <scheme val="minor"/>
    </font>
    <font>
      <b/>
      <sz val="11"/>
      <color rgb="FF000000"/>
      <name val="Calibri"/>
      <family val="2"/>
    </font>
    <font>
      <sz val="10"/>
      <color theme="9" tint="-0.249977111117893"/>
      <name val="Times New Roman"/>
      <family val="1"/>
    </font>
    <font>
      <b/>
      <sz val="11"/>
      <color theme="9" tint="-0.249977111117893"/>
      <name val="Times New Roman"/>
      <family val="1"/>
    </font>
    <font>
      <sz val="11"/>
      <color rgb="FF000000"/>
      <name val="Calibri"/>
      <family val="2"/>
    </font>
    <font>
      <sz val="10"/>
      <name val="Arial"/>
      <family val="2"/>
    </font>
    <font>
      <b/>
      <sz val="9"/>
      <name val="Arial"/>
      <family val="2"/>
    </font>
    <font>
      <sz val="11"/>
      <color rgb="FF000000"/>
      <name val="Calibri"/>
      <family val="2"/>
      <scheme val="minor"/>
    </font>
    <font>
      <sz val="9"/>
      <color theme="9" tint="-0.249977111117893"/>
      <name val="Calibri"/>
      <family val="2"/>
      <scheme val="minor"/>
    </font>
    <font>
      <b/>
      <sz val="12"/>
      <color theme="9" tint="-0.249977111117893"/>
      <name val="Times New Roman"/>
      <family val="1"/>
    </font>
    <font>
      <sz val="9"/>
      <color indexed="81"/>
      <name val="Tahoma"/>
      <family val="2"/>
    </font>
    <font>
      <sz val="9"/>
      <name val="Calibri"/>
      <family val="2"/>
      <scheme val="minor"/>
    </font>
    <font>
      <sz val="11"/>
      <color theme="9" tint="-0.249977111117893"/>
      <name val="Times New Roman"/>
      <family val="1"/>
    </font>
    <font>
      <vertAlign val="superscript"/>
      <sz val="11"/>
      <color theme="1"/>
      <name val="Calibri"/>
      <family val="2"/>
      <scheme val="minor"/>
    </font>
    <font>
      <b/>
      <sz val="11"/>
      <name val="Calibri"/>
      <family val="2"/>
      <scheme val="minor"/>
    </font>
    <font>
      <sz val="11"/>
      <color theme="0" tint="-0.14999847407452621"/>
      <name val="Calibri"/>
      <family val="2"/>
      <scheme val="minor"/>
    </font>
    <font>
      <sz val="9"/>
      <color theme="1"/>
      <name val="Calibri"/>
      <family val="2"/>
      <scheme val="minor"/>
    </font>
    <font>
      <sz val="11"/>
      <color theme="0"/>
      <name val="Calibri"/>
      <family val="2"/>
      <scheme val="minor"/>
    </font>
    <font>
      <sz val="10"/>
      <color rgb="FF000000"/>
      <name val="Calibri"/>
      <family val="2"/>
    </font>
    <font>
      <b/>
      <i/>
      <sz val="10"/>
      <name val="Times New Roman"/>
      <family val="1"/>
    </font>
    <font>
      <b/>
      <sz val="9"/>
      <color indexed="81"/>
      <name val="Tahoma"/>
      <family val="2"/>
    </font>
    <font>
      <sz val="8"/>
      <color theme="1"/>
      <name val="Calibri"/>
      <family val="2"/>
      <scheme val="minor"/>
    </font>
    <font>
      <b/>
      <sz val="10"/>
      <color theme="1"/>
      <name val="Times New Roman"/>
      <family val="1"/>
    </font>
    <font>
      <b/>
      <sz val="8"/>
      <name val="Arial"/>
      <family val="2"/>
    </font>
    <font>
      <b/>
      <sz val="12"/>
      <name val="Arial"/>
      <family val="2"/>
    </font>
    <font>
      <b/>
      <sz val="20"/>
      <name val="Arial"/>
      <family val="2"/>
    </font>
    <font>
      <b/>
      <sz val="7.5"/>
      <name val="Arial"/>
      <family val="2"/>
    </font>
    <font>
      <b/>
      <sz val="13"/>
      <name val="Arial"/>
      <family val="2"/>
    </font>
    <font>
      <b/>
      <sz val="14"/>
      <color theme="0"/>
      <name val="Arial"/>
      <family val="2"/>
    </font>
    <font>
      <b/>
      <sz val="14"/>
      <color indexed="8"/>
      <name val="Arial"/>
      <family val="2"/>
    </font>
    <font>
      <u/>
      <sz val="10"/>
      <name val="Arial"/>
      <family val="2"/>
    </font>
    <font>
      <sz val="10"/>
      <color theme="0"/>
      <name val="Arial"/>
      <family val="2"/>
    </font>
    <font>
      <u/>
      <sz val="10"/>
      <color theme="1"/>
      <name val="Arial"/>
      <family val="2"/>
    </font>
    <font>
      <i/>
      <sz val="11"/>
      <name val="Arial"/>
      <family val="2"/>
    </font>
    <font>
      <b/>
      <sz val="11"/>
      <color rgb="FFD7642D"/>
      <name val="Arial"/>
      <family val="2"/>
    </font>
    <font>
      <b/>
      <sz val="6.5"/>
      <name val="Arial"/>
      <family val="2"/>
    </font>
    <font>
      <b/>
      <sz val="12"/>
      <name val="Calibri"/>
      <family val="2"/>
      <scheme val="minor"/>
    </font>
    <font>
      <b/>
      <sz val="10"/>
      <name val="Calibri"/>
      <family val="2"/>
      <scheme val="minor"/>
    </font>
    <font>
      <b/>
      <sz val="10"/>
      <color theme="0"/>
      <name val="Calibri"/>
      <family val="2"/>
      <scheme val="minor"/>
    </font>
    <font>
      <sz val="10"/>
      <color theme="1"/>
      <name val="Arial"/>
      <family val="2"/>
    </font>
    <font>
      <sz val="10"/>
      <color rgb="FF000000"/>
      <name val="Arial"/>
      <family val="2"/>
    </font>
    <font>
      <sz val="11"/>
      <color theme="1"/>
      <name val="Arial"/>
      <family val="2"/>
    </font>
    <font>
      <sz val="8"/>
      <color theme="1"/>
      <name val="Arial"/>
      <family val="2"/>
    </font>
    <font>
      <sz val="8"/>
      <color rgb="FF000000"/>
      <name val="Arial"/>
      <family val="2"/>
    </font>
    <font>
      <sz val="8"/>
      <color rgb="FF000000"/>
      <name val="Arial Narrow"/>
      <family val="2"/>
    </font>
    <font>
      <b/>
      <sz val="11"/>
      <color theme="1"/>
      <name val="Calibri"/>
      <family val="2"/>
      <scheme val="minor"/>
    </font>
    <font>
      <i/>
      <sz val="10"/>
      <name val="Arial"/>
      <family val="2"/>
    </font>
    <font>
      <b/>
      <i/>
      <sz val="10"/>
      <name val="Arial"/>
      <family val="2"/>
    </font>
    <font>
      <sz val="10"/>
      <color rgb="FFFF0000"/>
      <name val="Arial"/>
      <family val="2"/>
    </font>
    <font>
      <sz val="11"/>
      <color rgb="FF7030A0"/>
      <name val="Calibri"/>
      <family val="2"/>
      <scheme val="minor"/>
    </font>
    <font>
      <i/>
      <sz val="10"/>
      <color rgb="FFFF0000"/>
      <name val="Arial"/>
      <family val="2"/>
    </font>
    <font>
      <b/>
      <sz val="10"/>
      <color theme="0"/>
      <name val="Arial"/>
      <family val="2"/>
    </font>
    <font>
      <i/>
      <sz val="10"/>
      <color theme="0"/>
      <name val="Arial"/>
      <family val="2"/>
    </font>
    <font>
      <b/>
      <sz val="11"/>
      <color rgb="FFFF0000"/>
      <name val="Times New Roman"/>
      <family val="1"/>
    </font>
    <font>
      <b/>
      <sz val="24"/>
      <color rgb="FFFF0000"/>
      <name val="Times New Roman"/>
      <family val="1"/>
    </font>
    <font>
      <b/>
      <sz val="22"/>
      <color rgb="FF000000"/>
      <name val="Calibri"/>
      <family val="2"/>
    </font>
    <font>
      <b/>
      <sz val="10"/>
      <color rgb="FFFFFFFF"/>
      <name val="Times New Roman"/>
      <family val="1"/>
    </font>
    <font>
      <b/>
      <sz val="10"/>
      <color rgb="FFFF0000"/>
      <name val="Times New Roman"/>
      <family val="1"/>
    </font>
    <font>
      <sz val="10"/>
      <color rgb="FFFFFFFF"/>
      <name val="Times New Roman"/>
      <family val="1"/>
    </font>
    <font>
      <sz val="11"/>
      <color rgb="FF000000"/>
      <name val="Times New Roman"/>
      <family val="1"/>
    </font>
    <font>
      <b/>
      <i/>
      <sz val="10"/>
      <color rgb="FFFFFFFF"/>
      <name val="Times New Roman"/>
      <family val="1"/>
    </font>
    <font>
      <b/>
      <i/>
      <sz val="11"/>
      <color rgb="FFFFFFFF"/>
      <name val="Times New Roman"/>
      <family val="1"/>
    </font>
    <font>
      <sz val="11"/>
      <name val="Calibri"/>
      <family val="2"/>
    </font>
    <font>
      <i/>
      <sz val="10"/>
      <color rgb="FF7030A0"/>
      <name val="Times New Roman"/>
      <family val="1"/>
    </font>
    <font>
      <sz val="11"/>
      <color theme="1"/>
      <name val="Calibri"/>
      <family val="2"/>
    </font>
  </fonts>
  <fills count="58">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000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rgb="FFDCFFFF"/>
        <bgColor indexed="64"/>
      </patternFill>
    </fill>
    <fill>
      <patternFill patternType="solid">
        <fgColor rgb="FFFFFFFF"/>
        <bgColor indexed="64"/>
      </patternFill>
    </fill>
    <fill>
      <patternFill patternType="solid">
        <fgColor rgb="FF92D050"/>
        <bgColor indexed="64"/>
      </patternFill>
    </fill>
    <fill>
      <patternFill patternType="solid">
        <fgColor theme="9" tint="0.59999389629810485"/>
        <bgColor indexed="64"/>
      </patternFill>
    </fill>
    <fill>
      <patternFill patternType="solid">
        <fgColor rgb="FFA6A6A6"/>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rgb="FF262626"/>
        <bgColor indexed="64"/>
      </patternFill>
    </fill>
    <fill>
      <patternFill patternType="solid">
        <fgColor theme="7" tint="0.59999389629810485"/>
        <bgColor indexed="64"/>
      </patternFill>
    </fill>
    <fill>
      <patternFill patternType="solid">
        <fgColor rgb="FFD8F0EF"/>
        <bgColor indexed="64"/>
      </patternFill>
    </fill>
    <fill>
      <patternFill patternType="solid">
        <fgColor rgb="FF41AFAA"/>
        <bgColor indexed="64"/>
      </patternFill>
    </fill>
    <fill>
      <patternFill patternType="solid">
        <fgColor rgb="FFC2E8E6"/>
        <bgColor indexed="64"/>
      </patternFill>
    </fill>
    <fill>
      <patternFill patternType="solid">
        <fgColor rgb="FF88D2CE"/>
        <bgColor indexed="64"/>
      </patternFill>
    </fill>
    <fill>
      <patternFill patternType="solid">
        <fgColor rgb="FFB9C337"/>
        <bgColor indexed="64"/>
      </patternFill>
    </fill>
    <fill>
      <patternFill patternType="solid">
        <fgColor rgb="FF79CDC9"/>
        <bgColor indexed="64"/>
      </patternFill>
    </fill>
    <fill>
      <patternFill patternType="solid">
        <fgColor rgb="FF266865"/>
        <bgColor indexed="64"/>
      </patternFill>
    </fill>
    <fill>
      <patternFill patternType="solid">
        <fgColor rgb="FFB7C7E2"/>
        <bgColor indexed="64"/>
      </patternFill>
    </fill>
    <fill>
      <patternFill patternType="solid">
        <fgColor rgb="FFC4D9F1"/>
        <bgColor indexed="64"/>
      </patternFill>
    </fill>
    <fill>
      <patternFill patternType="solid">
        <fgColor rgb="FFC59EE0"/>
        <bgColor indexed="64"/>
      </patternFill>
    </fill>
    <fill>
      <patternFill patternType="solid">
        <fgColor rgb="FFE1CFEF"/>
        <bgColor indexed="64"/>
      </patternFill>
    </fill>
    <fill>
      <patternFill patternType="solid">
        <fgColor rgb="FF92C53F"/>
        <bgColor indexed="64"/>
      </patternFill>
    </fill>
    <fill>
      <patternFill patternType="solid">
        <fgColor rgb="FFD2E8B3"/>
        <bgColor indexed="64"/>
      </patternFill>
    </fill>
    <fill>
      <patternFill patternType="solid">
        <fgColor rgb="FFECE878"/>
        <bgColor indexed="64"/>
      </patternFill>
    </fill>
    <fill>
      <patternFill patternType="solid">
        <fgColor rgb="FFF2EFA5"/>
        <bgColor indexed="64"/>
      </patternFill>
    </fill>
    <fill>
      <patternFill patternType="solid">
        <fgColor theme="2" tint="-0.249977111117893"/>
        <bgColor indexed="64"/>
      </patternFill>
    </fill>
    <fill>
      <patternFill patternType="solid">
        <fgColor rgb="FFCDCDCD"/>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00B050"/>
        <bgColor indexed="64"/>
      </patternFill>
    </fill>
    <fill>
      <patternFill patternType="solid">
        <fgColor rgb="FF808080"/>
        <bgColor indexed="64"/>
      </patternFill>
    </fill>
    <fill>
      <patternFill patternType="solid">
        <fgColor theme="7" tint="0.39997558519241921"/>
        <bgColor indexed="64"/>
      </patternFill>
    </fill>
    <fill>
      <patternFill patternType="solid">
        <fgColor rgb="FFBDD7EE"/>
        <bgColor rgb="FF000000"/>
      </patternFill>
    </fill>
    <fill>
      <patternFill patternType="solid">
        <fgColor rgb="FF00B050"/>
        <bgColor rgb="FF000000"/>
      </patternFill>
    </fill>
    <fill>
      <patternFill patternType="solid">
        <fgColor rgb="FF41AFAA"/>
        <bgColor rgb="FF000000"/>
      </patternFill>
    </fill>
    <fill>
      <patternFill patternType="solid">
        <fgColor rgb="FFA6DEDB"/>
        <bgColor rgb="FF000000"/>
      </patternFill>
    </fill>
    <fill>
      <patternFill patternType="solid">
        <fgColor rgb="FFCCFFFF"/>
        <bgColor rgb="FF000000"/>
      </patternFill>
    </fill>
    <fill>
      <patternFill patternType="solid">
        <fgColor rgb="FF404040"/>
        <bgColor rgb="FF000000"/>
      </patternFill>
    </fill>
    <fill>
      <patternFill patternType="solid">
        <fgColor rgb="FFAEAAAA"/>
        <bgColor rgb="FF000000"/>
      </patternFill>
    </fill>
    <fill>
      <patternFill patternType="solid">
        <fgColor rgb="FFCDCDCD"/>
        <bgColor rgb="FF000000"/>
      </patternFill>
    </fill>
    <fill>
      <patternFill patternType="solid">
        <fgColor rgb="FFDBDBDB"/>
        <bgColor rgb="FF000000"/>
      </patternFill>
    </fill>
    <fill>
      <patternFill patternType="solid">
        <fgColor rgb="FFC6E0B4"/>
        <bgColor indexed="64"/>
      </patternFill>
    </fill>
  </fills>
  <borders count="12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style="thin">
        <color theme="0"/>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thin">
        <color rgb="FF000000"/>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ashed">
        <color indexed="64"/>
      </bottom>
      <diagonal/>
    </border>
    <border>
      <left/>
      <right/>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style="dashed">
        <color indexed="64"/>
      </top>
      <bottom style="medium">
        <color auto="1"/>
      </bottom>
      <diagonal/>
    </border>
    <border>
      <left style="medium">
        <color indexed="64"/>
      </left>
      <right style="dashed">
        <color indexed="64"/>
      </right>
      <top style="medium">
        <color indexed="64"/>
      </top>
      <bottom style="thin">
        <color rgb="FF000000"/>
      </bottom>
      <diagonal/>
    </border>
    <border>
      <left style="dashed">
        <color indexed="64"/>
      </left>
      <right style="medium">
        <color indexed="64"/>
      </right>
      <top style="medium">
        <color indexed="64"/>
      </top>
      <bottom style="thin">
        <color rgb="FF000000"/>
      </bottom>
      <diagonal/>
    </border>
    <border>
      <left style="medium">
        <color indexed="64"/>
      </left>
      <right style="dashed">
        <color indexed="64"/>
      </right>
      <top style="thin">
        <color rgb="FF000000"/>
      </top>
      <bottom style="thin">
        <color rgb="FF000000"/>
      </bottom>
      <diagonal/>
    </border>
    <border>
      <left style="dashed">
        <color indexed="64"/>
      </left>
      <right style="medium">
        <color indexed="64"/>
      </right>
      <top style="thin">
        <color rgb="FF000000"/>
      </top>
      <bottom style="thin">
        <color rgb="FF000000"/>
      </bottom>
      <diagonal/>
    </border>
    <border>
      <left style="medium">
        <color indexed="64"/>
      </left>
      <right style="dashed">
        <color indexed="64"/>
      </right>
      <top style="thin">
        <color rgb="FF000000"/>
      </top>
      <bottom style="medium">
        <color indexed="64"/>
      </bottom>
      <diagonal/>
    </border>
    <border>
      <left style="dashed">
        <color indexed="64"/>
      </left>
      <right style="medium">
        <color indexed="64"/>
      </right>
      <top style="thin">
        <color rgb="FF000000"/>
      </top>
      <bottom style="medium">
        <color indexed="64"/>
      </bottom>
      <diagonal/>
    </border>
    <border>
      <left style="thin">
        <color indexed="64"/>
      </left>
      <right/>
      <top style="medium">
        <color indexed="64"/>
      </top>
      <bottom/>
      <diagonal/>
    </border>
    <border>
      <left style="medium">
        <color indexed="64"/>
      </left>
      <right style="thin">
        <color rgb="FF000000"/>
      </right>
      <top/>
      <bottom style="thin">
        <color rgb="FF000000"/>
      </bottom>
      <diagonal/>
    </border>
    <border>
      <left style="medium">
        <color indexed="64"/>
      </left>
      <right style="thin">
        <color rgb="FF000000"/>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style="dotted">
        <color indexed="64"/>
      </left>
      <right style="medium">
        <color indexed="64"/>
      </right>
      <top style="medium">
        <color indexed="64"/>
      </top>
      <bottom style="thin">
        <color rgb="FF000000"/>
      </bottom>
      <diagonal/>
    </border>
    <border>
      <left style="thin">
        <color rgb="FF000000"/>
      </left>
      <right/>
      <top style="thin">
        <color rgb="FF000000"/>
      </top>
      <bottom style="thin">
        <color rgb="FF000000"/>
      </bottom>
      <diagonal/>
    </border>
    <border>
      <left style="dotted">
        <color indexed="64"/>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style="dotted">
        <color indexed="64"/>
      </left>
      <right style="medium">
        <color indexed="64"/>
      </right>
      <top style="thin">
        <color rgb="FF000000"/>
      </top>
      <bottom style="medium">
        <color indexed="64"/>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dashed">
        <color indexed="64"/>
      </left>
      <right/>
      <top style="medium">
        <color indexed="64"/>
      </top>
      <bottom style="thin">
        <color rgb="FF000000"/>
      </bottom>
      <diagonal/>
    </border>
    <border>
      <left style="dashed">
        <color indexed="64"/>
      </left>
      <right/>
      <top style="thin">
        <color rgb="FF000000"/>
      </top>
      <bottom style="thin">
        <color rgb="FF000000"/>
      </bottom>
      <diagonal/>
    </border>
    <border>
      <left style="dashed">
        <color indexed="64"/>
      </left>
      <right/>
      <top style="thin">
        <color rgb="FF000000"/>
      </top>
      <bottom style="medium">
        <color indexed="64"/>
      </bottom>
      <diagonal/>
    </border>
    <border>
      <left/>
      <right/>
      <top style="thin">
        <color rgb="FF000000"/>
      </top>
      <bottom style="thin">
        <color rgb="FF000000"/>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rgb="FF266865"/>
      </left>
      <right style="medium">
        <color rgb="FF266865"/>
      </right>
      <top style="medium">
        <color rgb="FF266865"/>
      </top>
      <bottom/>
      <diagonal/>
    </border>
    <border>
      <left style="medium">
        <color indexed="64"/>
      </left>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rgb="FF266865"/>
      </left>
      <right style="medium">
        <color rgb="FF266865"/>
      </right>
      <top/>
      <bottom/>
      <diagonal/>
    </border>
    <border>
      <left style="medium">
        <color rgb="FF266865"/>
      </left>
      <right style="medium">
        <color rgb="FF266865"/>
      </right>
      <top/>
      <bottom style="medium">
        <color rgb="FF266865"/>
      </bottom>
      <diagonal/>
    </border>
    <border>
      <left style="medium">
        <color rgb="FF266865"/>
      </left>
      <right style="medium">
        <color indexed="64"/>
      </right>
      <top style="medium">
        <color rgb="FF266865"/>
      </top>
      <bottom/>
      <diagonal/>
    </border>
    <border>
      <left style="medium">
        <color rgb="FF266865"/>
      </left>
      <right style="medium">
        <color indexed="64"/>
      </right>
      <top/>
      <bottom/>
      <diagonal/>
    </border>
    <border>
      <left style="medium">
        <color rgb="FF266865"/>
      </left>
      <right style="medium">
        <color indexed="64"/>
      </right>
      <top/>
      <bottom style="medium">
        <color rgb="FF266865"/>
      </bottom>
      <diagonal/>
    </border>
    <border>
      <left/>
      <right/>
      <top style="medium">
        <color indexed="64"/>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rgb="FF000000"/>
      </bottom>
      <diagonal/>
    </border>
  </borders>
  <cellStyleXfs count="17">
    <xf numFmtId="0" fontId="0" fillId="0" borderId="0"/>
    <xf numFmtId="0" fontId="3" fillId="0" borderId="0"/>
    <xf numFmtId="0" fontId="3" fillId="0" borderId="0"/>
    <xf numFmtId="0" fontId="4" fillId="0" borderId="0"/>
    <xf numFmtId="0" fontId="1" fillId="0" borderId="0"/>
    <xf numFmtId="43" fontId="1" fillId="0" borderId="0" applyFont="0" applyFill="0" applyBorder="0" applyAlignment="0" applyProtection="0"/>
    <xf numFmtId="0" fontId="3" fillId="0" borderId="0"/>
    <xf numFmtId="0" fontId="9"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3" fillId="0" borderId="0"/>
    <xf numFmtId="0" fontId="17" fillId="0" borderId="0"/>
    <xf numFmtId="0" fontId="1" fillId="0" borderId="0"/>
    <xf numFmtId="0" fontId="48" fillId="0" borderId="0"/>
    <xf numFmtId="0" fontId="1" fillId="0" borderId="0"/>
    <xf numFmtId="0" fontId="1" fillId="0" borderId="0"/>
    <xf numFmtId="0" fontId="1" fillId="0" borderId="0"/>
    <xf numFmtId="0" fontId="1" fillId="0" borderId="0"/>
  </cellStyleXfs>
  <cellXfs count="804">
    <xf numFmtId="0" fontId="0" fillId="0" borderId="0" xfId="0"/>
    <xf numFmtId="0" fontId="6" fillId="0" borderId="0" xfId="9" applyFont="1"/>
    <xf numFmtId="0" fontId="12" fillId="4" borderId="0" xfId="9" applyFont="1" applyFill="1"/>
    <xf numFmtId="0" fontId="6" fillId="0" borderId="0" xfId="9" applyFont="1" applyAlignment="1">
      <alignment vertical="center"/>
    </xf>
    <xf numFmtId="0" fontId="6" fillId="4" borderId="0" xfId="9" applyFont="1" applyFill="1"/>
    <xf numFmtId="0" fontId="6" fillId="0" borderId="0" xfId="9" applyFont="1" applyAlignment="1">
      <alignment vertical="top"/>
    </xf>
    <xf numFmtId="0" fontId="6" fillId="4" borderId="0" xfId="9" applyFont="1" applyFill="1" applyAlignment="1">
      <alignment vertical="top"/>
    </xf>
    <xf numFmtId="0" fontId="6" fillId="0" borderId="0" xfId="9" applyFont="1" applyAlignment="1">
      <alignment horizontal="left" vertical="center"/>
    </xf>
    <xf numFmtId="0" fontId="17" fillId="0" borderId="0" xfId="10"/>
    <xf numFmtId="0" fontId="23" fillId="0" borderId="0" xfId="10" applyFont="1"/>
    <xf numFmtId="49" fontId="0" fillId="0" borderId="31" xfId="0" applyNumberFormat="1" applyBorder="1"/>
    <xf numFmtId="49" fontId="0" fillId="0" borderId="0" xfId="0" applyNumberFormat="1" applyBorder="1"/>
    <xf numFmtId="0" fontId="2" fillId="6" borderId="30" xfId="11" applyFont="1" applyFill="1" applyBorder="1" applyAlignment="1">
      <alignment horizontal="center" vertical="center" wrapText="1"/>
    </xf>
    <xf numFmtId="0" fontId="5" fillId="7" borderId="30" xfId="11" applyFont="1" applyFill="1" applyBorder="1" applyAlignment="1">
      <alignment horizontal="left" vertical="center" wrapText="1"/>
    </xf>
    <xf numFmtId="0" fontId="5" fillId="7" borderId="30" xfId="11" applyFont="1" applyFill="1" applyBorder="1" applyAlignment="1">
      <alignment horizontal="center" vertical="center" wrapText="1"/>
    </xf>
    <xf numFmtId="0" fontId="0" fillId="0" borderId="0" xfId="0" applyAlignment="1">
      <alignment horizontal="center" vertical="center"/>
    </xf>
    <xf numFmtId="0" fontId="3" fillId="0" borderId="0" xfId="0" applyFont="1"/>
    <xf numFmtId="0" fontId="2" fillId="2" borderId="3" xfId="0" applyFont="1" applyFill="1" applyBorder="1" applyAlignment="1">
      <alignment horizontal="center"/>
    </xf>
    <xf numFmtId="0" fontId="26" fillId="0" borderId="0" xfId="0" applyFont="1" applyAlignment="1">
      <alignment horizontal="center" vertical="center"/>
    </xf>
    <xf numFmtId="0" fontId="29" fillId="0" borderId="0" xfId="10" applyFont="1"/>
    <xf numFmtId="0" fontId="17" fillId="0" borderId="0" xfId="10" applyAlignment="1">
      <alignment horizontal="center" vertical="center"/>
    </xf>
    <xf numFmtId="0" fontId="17" fillId="0" borderId="0" xfId="10" applyAlignment="1">
      <alignment horizontal="left" indent="1"/>
    </xf>
    <xf numFmtId="0" fontId="17" fillId="0" borderId="0" xfId="10" applyFont="1" applyAlignment="1">
      <alignment vertical="center" wrapText="1"/>
    </xf>
    <xf numFmtId="0" fontId="18" fillId="8" borderId="60" xfId="10" applyFont="1" applyFill="1" applyBorder="1" applyAlignment="1">
      <alignment horizontal="left" vertical="center"/>
    </xf>
    <xf numFmtId="0" fontId="18" fillId="8" borderId="62" xfId="10" applyFont="1" applyFill="1" applyBorder="1" applyAlignment="1">
      <alignment horizontal="left" vertical="center"/>
    </xf>
    <xf numFmtId="0" fontId="0" fillId="0" borderId="0" xfId="0" applyFill="1"/>
    <xf numFmtId="0" fontId="33" fillId="0" borderId="0" xfId="10" applyFont="1" applyAlignment="1"/>
    <xf numFmtId="0" fontId="22" fillId="0" borderId="0" xfId="10" applyFont="1" applyAlignment="1"/>
    <xf numFmtId="0" fontId="21" fillId="0" borderId="0" xfId="10" applyFont="1" applyAlignment="1">
      <alignment horizontal="left" vertical="center"/>
    </xf>
    <xf numFmtId="0" fontId="17" fillId="14" borderId="30" xfId="10" applyFont="1" applyFill="1" applyBorder="1" applyAlignment="1">
      <alignment horizontal="left" vertical="center"/>
    </xf>
    <xf numFmtId="0" fontId="29" fillId="9" borderId="19" xfId="10" applyFont="1" applyFill="1" applyBorder="1"/>
    <xf numFmtId="0" fontId="38" fillId="8" borderId="8" xfId="0" applyFont="1" applyFill="1" applyBorder="1" applyAlignment="1">
      <alignment horizontal="center" vertical="center" wrapText="1"/>
    </xf>
    <xf numFmtId="0" fontId="38" fillId="8" borderId="27" xfId="0" applyFont="1" applyFill="1" applyBorder="1" applyAlignment="1">
      <alignment horizontal="center" vertical="center" wrapText="1"/>
    </xf>
    <xf numFmtId="0" fontId="30" fillId="9" borderId="17" xfId="10" applyFont="1" applyFill="1" applyBorder="1" applyAlignment="1">
      <alignment horizontal="center" vertical="center"/>
    </xf>
    <xf numFmtId="0" fontId="36" fillId="8" borderId="65" xfId="0" applyFont="1" applyFill="1" applyBorder="1" applyAlignment="1">
      <alignment horizontal="center" vertical="center" wrapText="1"/>
    </xf>
    <xf numFmtId="0" fontId="27" fillId="8" borderId="66" xfId="0" applyFont="1" applyFill="1" applyBorder="1" applyAlignment="1">
      <alignment horizontal="left" vertical="center" wrapText="1"/>
    </xf>
    <xf numFmtId="0" fontId="36" fillId="8" borderId="67" xfId="0" applyFont="1" applyFill="1" applyBorder="1" applyAlignment="1">
      <alignment horizontal="center" vertical="center" wrapText="1"/>
    </xf>
    <xf numFmtId="0" fontId="27" fillId="8" borderId="68" xfId="0" applyFont="1" applyFill="1" applyBorder="1" applyAlignment="1">
      <alignment horizontal="left" vertical="center" wrapText="1"/>
    </xf>
    <xf numFmtId="0" fontId="36" fillId="8" borderId="69" xfId="0" applyFont="1" applyFill="1" applyBorder="1" applyAlignment="1">
      <alignment horizontal="center" vertical="center" wrapText="1"/>
    </xf>
    <xf numFmtId="0" fontId="27" fillId="8" borderId="70" xfId="0" applyFont="1" applyFill="1" applyBorder="1" applyAlignment="1">
      <alignment horizontal="left" vertical="center" wrapText="1"/>
    </xf>
    <xf numFmtId="0" fontId="17" fillId="0" borderId="0" xfId="10" applyAlignment="1"/>
    <xf numFmtId="0" fontId="17" fillId="0" borderId="0" xfId="10" applyAlignment="1">
      <alignment horizontal="left"/>
    </xf>
    <xf numFmtId="0" fontId="0" fillId="0" borderId="0" xfId="0" applyAlignment="1"/>
    <xf numFmtId="0" fontId="2" fillId="15" borderId="0" xfId="0" applyFont="1" applyFill="1" applyAlignment="1">
      <alignment horizontal="center" vertical="center"/>
    </xf>
    <xf numFmtId="0" fontId="0" fillId="0" borderId="0" xfId="0" applyAlignment="1">
      <alignment horizontal="center"/>
    </xf>
    <xf numFmtId="0" fontId="32" fillId="0" borderId="0" xfId="0" applyFont="1" applyFill="1" applyProtection="1"/>
    <xf numFmtId="0" fontId="32" fillId="0" borderId="0" xfId="0" applyFont="1" applyProtection="1"/>
    <xf numFmtId="0" fontId="0" fillId="0" borderId="0" xfId="0" applyProtection="1"/>
    <xf numFmtId="0" fontId="29" fillId="0" borderId="0" xfId="10" applyFont="1" applyFill="1" applyProtection="1"/>
    <xf numFmtId="0" fontId="23" fillId="0" borderId="0" xfId="10" applyFont="1" applyProtection="1"/>
    <xf numFmtId="0" fontId="18" fillId="8" borderId="59" xfId="10" applyFont="1" applyFill="1" applyBorder="1" applyAlignment="1" applyProtection="1">
      <alignment horizontal="left" vertical="center"/>
    </xf>
    <xf numFmtId="0" fontId="18" fillId="8" borderId="60" xfId="10" applyFont="1" applyFill="1" applyBorder="1" applyAlignment="1" applyProtection="1">
      <alignment horizontal="left" vertical="center"/>
    </xf>
    <xf numFmtId="0" fontId="18" fillId="8" borderId="61" xfId="10" applyFont="1" applyFill="1" applyBorder="1" applyAlignment="1" applyProtection="1">
      <alignment horizontal="left" vertical="center"/>
    </xf>
    <xf numFmtId="0" fontId="18" fillId="8" borderId="62" xfId="10" applyFont="1" applyFill="1" applyBorder="1" applyAlignment="1" applyProtection="1">
      <alignment horizontal="left" vertical="center"/>
    </xf>
    <xf numFmtId="0" fontId="18" fillId="8" borderId="6" xfId="10" applyFont="1" applyFill="1" applyBorder="1" applyAlignment="1" applyProtection="1">
      <alignment horizontal="left" vertical="center"/>
    </xf>
    <xf numFmtId="0" fontId="18" fillId="8" borderId="50" xfId="10" applyFont="1" applyFill="1" applyBorder="1" applyAlignment="1" applyProtection="1">
      <alignment horizontal="left" vertical="center"/>
    </xf>
    <xf numFmtId="0" fontId="20" fillId="0" borderId="0" xfId="0" applyFont="1" applyProtection="1"/>
    <xf numFmtId="0" fontId="30" fillId="0" borderId="0" xfId="10" applyFont="1" applyFill="1" applyBorder="1" applyAlignment="1" applyProtection="1">
      <alignment horizontal="center" vertical="center"/>
    </xf>
    <xf numFmtId="0" fontId="19" fillId="8" borderId="19" xfId="10" applyFont="1" applyFill="1" applyBorder="1" applyAlignment="1" applyProtection="1">
      <alignment horizontal="center" vertical="center" wrapText="1"/>
    </xf>
    <xf numFmtId="0" fontId="20" fillId="9" borderId="17" xfId="0" applyFont="1" applyFill="1" applyBorder="1" applyAlignment="1" applyProtection="1"/>
    <xf numFmtId="0" fontId="24" fillId="9" borderId="48" xfId="10" applyFont="1" applyFill="1" applyBorder="1" applyAlignment="1" applyProtection="1">
      <alignment horizontal="center" vertical="center" wrapText="1"/>
    </xf>
    <xf numFmtId="0" fontId="39" fillId="9" borderId="56" xfId="0" applyFont="1" applyFill="1" applyBorder="1" applyAlignment="1" applyProtection="1">
      <alignment horizontal="center" vertical="center"/>
    </xf>
    <xf numFmtId="0" fontId="39" fillId="9" borderId="57" xfId="0" applyFont="1" applyFill="1" applyBorder="1" applyAlignment="1" applyProtection="1">
      <alignment horizontal="center" vertical="center"/>
    </xf>
    <xf numFmtId="0" fontId="24" fillId="9" borderId="6" xfId="10" applyFont="1" applyFill="1" applyBorder="1" applyAlignment="1" applyProtection="1">
      <alignment horizontal="center" vertical="center" wrapText="1"/>
    </xf>
    <xf numFmtId="0" fontId="19" fillId="8" borderId="52" xfId="10" applyFont="1" applyFill="1" applyBorder="1" applyAlignment="1" applyProtection="1">
      <alignment horizontal="center" vertical="center"/>
    </xf>
    <xf numFmtId="0" fontId="19" fillId="9" borderId="53" xfId="0" applyFont="1" applyFill="1" applyBorder="1" applyAlignment="1" applyProtection="1">
      <alignment horizontal="left" vertical="center" wrapText="1"/>
    </xf>
    <xf numFmtId="0" fontId="19" fillId="8" borderId="54" xfId="10" applyFont="1" applyFill="1" applyBorder="1" applyAlignment="1" applyProtection="1">
      <alignment horizontal="center" vertical="center"/>
    </xf>
    <xf numFmtId="0" fontId="19" fillId="9" borderId="55" xfId="0" applyFont="1" applyFill="1" applyBorder="1" applyAlignment="1" applyProtection="1">
      <alignment horizontal="left" vertical="center" wrapText="1"/>
    </xf>
    <xf numFmtId="0" fontId="19" fillId="8" borderId="56" xfId="10" applyFont="1" applyFill="1" applyBorder="1" applyAlignment="1" applyProtection="1">
      <alignment horizontal="center" vertical="center"/>
    </xf>
    <xf numFmtId="0" fontId="19" fillId="9" borderId="57" xfId="0" applyFont="1" applyFill="1" applyBorder="1" applyAlignment="1" applyProtection="1">
      <alignment horizontal="left" vertical="center" wrapText="1"/>
    </xf>
    <xf numFmtId="0" fontId="33" fillId="0" borderId="0" xfId="10" applyFont="1" applyAlignment="1" applyProtection="1"/>
    <xf numFmtId="0" fontId="22" fillId="0" borderId="0" xfId="10" applyFont="1" applyAlignment="1" applyProtection="1"/>
    <xf numFmtId="0" fontId="17" fillId="0" borderId="0" xfId="10" applyFont="1" applyAlignment="1" applyProtection="1"/>
    <xf numFmtId="0" fontId="21" fillId="0" borderId="30" xfId="10" applyFont="1" applyBorder="1" applyAlignment="1" applyProtection="1">
      <alignment horizontal="left" vertical="center"/>
    </xf>
    <xf numFmtId="0" fontId="21" fillId="0" borderId="0" xfId="10" applyFont="1" applyAlignment="1" applyProtection="1">
      <alignment horizontal="left" vertical="center"/>
    </xf>
    <xf numFmtId="0" fontId="17" fillId="0" borderId="0" xfId="10" applyFont="1" applyAlignment="1" applyProtection="1">
      <alignment horizontal="left" vertical="center"/>
    </xf>
    <xf numFmtId="0" fontId="17" fillId="0" borderId="0" xfId="10" applyFont="1" applyAlignment="1" applyProtection="1">
      <alignment horizontal="left"/>
    </xf>
    <xf numFmtId="0" fontId="17" fillId="14" borderId="30" xfId="10" applyFont="1" applyFill="1" applyBorder="1" applyAlignment="1" applyProtection="1">
      <alignment horizontal="left" vertical="center"/>
    </xf>
    <xf numFmtId="0" fontId="28" fillId="0" borderId="0" xfId="0" applyFont="1" applyAlignment="1" applyProtection="1"/>
    <xf numFmtId="0" fontId="0" fillId="0" borderId="0" xfId="0" applyFill="1" applyProtection="1"/>
    <xf numFmtId="0" fontId="0" fillId="0" borderId="0" xfId="0" applyFill="1" applyBorder="1" applyProtection="1"/>
    <xf numFmtId="0" fontId="23" fillId="0" borderId="0" xfId="10" applyFont="1" applyFill="1" applyProtection="1"/>
    <xf numFmtId="0" fontId="18" fillId="0" borderId="0" xfId="10" applyFont="1" applyFill="1" applyBorder="1" applyAlignment="1" applyProtection="1">
      <alignment vertical="center" wrapText="1"/>
    </xf>
    <xf numFmtId="0" fontId="23" fillId="0" borderId="0" xfId="10" applyFont="1" applyFill="1" applyBorder="1" applyProtection="1"/>
    <xf numFmtId="0" fontId="34" fillId="0" borderId="0" xfId="10" applyFont="1" applyFill="1" applyBorder="1" applyAlignment="1" applyProtection="1">
      <alignment vertical="center"/>
    </xf>
    <xf numFmtId="0" fontId="18" fillId="8" borderId="4" xfId="10" applyFont="1" applyFill="1" applyBorder="1" applyAlignment="1" applyProtection="1">
      <alignment horizontal="left" vertical="center"/>
    </xf>
    <xf numFmtId="0" fontId="31" fillId="0" borderId="0" xfId="10" applyFont="1" applyFill="1" applyBorder="1" applyAlignment="1" applyProtection="1">
      <alignment horizontal="center" vertical="center"/>
    </xf>
    <xf numFmtId="0" fontId="29" fillId="0" borderId="0" xfId="10" applyFont="1" applyBorder="1" applyProtection="1"/>
    <xf numFmtId="0" fontId="29" fillId="0" borderId="0" xfId="10" applyFont="1" applyProtection="1"/>
    <xf numFmtId="0" fontId="30" fillId="0" borderId="0" xfId="10" applyFont="1" applyFill="1" applyAlignment="1" applyProtection="1">
      <alignment horizontal="center"/>
    </xf>
    <xf numFmtId="0" fontId="26" fillId="0" borderId="0" xfId="0" applyFont="1" applyFill="1" applyBorder="1" applyAlignment="1" applyProtection="1">
      <alignment horizontal="center" vertical="center"/>
    </xf>
    <xf numFmtId="0" fontId="26" fillId="0" borderId="0" xfId="0" applyFont="1" applyAlignment="1" applyProtection="1">
      <alignment horizontal="center" vertical="center"/>
    </xf>
    <xf numFmtId="0" fontId="22" fillId="0" borderId="0" xfId="10" applyFont="1" applyProtection="1"/>
    <xf numFmtId="0" fontId="17" fillId="0" borderId="0" xfId="10" applyFont="1" applyProtection="1"/>
    <xf numFmtId="0" fontId="21" fillId="0" borderId="0" xfId="10" applyFont="1" applyAlignment="1" applyProtection="1">
      <alignment horizontal="left" vertical="center" wrapText="1" indent="1"/>
    </xf>
    <xf numFmtId="0" fontId="21" fillId="0" borderId="0" xfId="10" applyFont="1" applyAlignment="1" applyProtection="1">
      <alignment vertical="center"/>
    </xf>
    <xf numFmtId="0" fontId="28" fillId="0" borderId="0" xfId="0" applyFont="1" applyProtection="1"/>
    <xf numFmtId="0" fontId="33" fillId="0" borderId="0" xfId="10" applyFont="1" applyProtection="1"/>
    <xf numFmtId="0" fontId="17" fillId="16" borderId="30" xfId="10" applyFont="1" applyFill="1" applyBorder="1" applyAlignment="1" applyProtection="1">
      <alignment horizontal="left" vertical="center"/>
    </xf>
    <xf numFmtId="0" fontId="43" fillId="10" borderId="0" xfId="0" applyFont="1" applyFill="1" applyAlignment="1">
      <alignment horizontal="center"/>
    </xf>
    <xf numFmtId="0" fontId="45" fillId="0" borderId="74" xfId="10" applyFont="1" applyBorder="1" applyAlignment="1">
      <alignment horizontal="center" vertical="center"/>
    </xf>
    <xf numFmtId="164" fontId="17" fillId="0" borderId="0" xfId="10" applyNumberFormat="1"/>
    <xf numFmtId="0" fontId="0" fillId="18" borderId="0" xfId="0" applyFill="1"/>
    <xf numFmtId="0" fontId="0" fillId="18" borderId="0" xfId="0" applyFill="1" applyAlignment="1">
      <alignment horizontal="center" vertical="center"/>
    </xf>
    <xf numFmtId="0" fontId="0" fillId="19" borderId="0" xfId="0" applyFill="1"/>
    <xf numFmtId="0" fontId="0" fillId="19" borderId="0" xfId="0"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164" fontId="50" fillId="17" borderId="36" xfId="0" applyNumberFormat="1" applyFont="1" applyFill="1" applyBorder="1" applyAlignment="1" applyProtection="1">
      <alignment vertical="center" wrapText="1"/>
      <protection locked="0"/>
    </xf>
    <xf numFmtId="164" fontId="50" fillId="17" borderId="32" xfId="0" applyNumberFormat="1" applyFont="1" applyFill="1" applyBorder="1" applyAlignment="1" applyProtection="1">
      <alignment horizontal="right" vertical="center" wrapText="1"/>
      <protection locked="0"/>
    </xf>
    <xf numFmtId="0" fontId="51" fillId="0" borderId="75" xfId="0" applyFont="1" applyBorder="1" applyAlignment="1">
      <alignment wrapText="1"/>
    </xf>
    <xf numFmtId="0" fontId="51" fillId="0" borderId="75" xfId="0" quotePrefix="1" applyFont="1" applyBorder="1" applyAlignment="1">
      <alignment wrapText="1"/>
    </xf>
    <xf numFmtId="164" fontId="0" fillId="20" borderId="32" xfId="0" applyNumberFormat="1" applyFont="1" applyFill="1" applyBorder="1" applyAlignment="1">
      <alignment vertical="center" wrapText="1"/>
    </xf>
    <xf numFmtId="0" fontId="51" fillId="0" borderId="75" xfId="0" applyFont="1" applyBorder="1" applyAlignment="1">
      <alignment vertical="top" wrapText="1"/>
    </xf>
    <xf numFmtId="0" fontId="17" fillId="0" borderId="0" xfId="10" applyAlignment="1">
      <alignment vertical="top"/>
    </xf>
    <xf numFmtId="0" fontId="0" fillId="0" borderId="0" xfId="0" applyFont="1" applyProtection="1"/>
    <xf numFmtId="0" fontId="55" fillId="0" borderId="0" xfId="0" applyFont="1" applyProtection="1"/>
    <xf numFmtId="0" fontId="2" fillId="15" borderId="0" xfId="0" applyFont="1" applyFill="1" applyAlignment="1">
      <alignment horizontal="center" vertical="center" wrapText="1"/>
    </xf>
    <xf numFmtId="0" fontId="0" fillId="0" borderId="0" xfId="0" applyAlignment="1">
      <alignment vertical="center"/>
    </xf>
    <xf numFmtId="0" fontId="0" fillId="19" borderId="0" xfId="0" applyFill="1" applyAlignment="1">
      <alignment horizontal="center"/>
    </xf>
    <xf numFmtId="0" fontId="2" fillId="21" borderId="0" xfId="0" applyFont="1" applyFill="1" applyAlignment="1">
      <alignment horizontal="left"/>
    </xf>
    <xf numFmtId="0" fontId="0" fillId="21" borderId="0" xfId="0" applyFill="1" applyAlignment="1">
      <alignment horizontal="center"/>
    </xf>
    <xf numFmtId="0" fontId="0" fillId="0" borderId="0" xfId="0" applyAlignment="1">
      <alignment horizontal="left"/>
    </xf>
    <xf numFmtId="0" fontId="0" fillId="0" borderId="0" xfId="0" quotePrefix="1" applyAlignment="1">
      <alignment horizontal="left"/>
    </xf>
    <xf numFmtId="0" fontId="0" fillId="0" borderId="46" xfId="0" applyBorder="1" applyAlignment="1">
      <alignment horizontal="center"/>
    </xf>
    <xf numFmtId="0" fontId="0" fillId="0" borderId="41" xfId="0" applyBorder="1" applyAlignment="1">
      <alignment horizontal="center"/>
    </xf>
    <xf numFmtId="0" fontId="0" fillId="0" borderId="21" xfId="0" applyBorder="1" applyAlignment="1">
      <alignment horizontal="left"/>
    </xf>
    <xf numFmtId="0" fontId="0" fillId="0" borderId="21" xfId="0" applyBorder="1" applyAlignment="1">
      <alignment horizontal="center"/>
    </xf>
    <xf numFmtId="0" fontId="0" fillId="14" borderId="21" xfId="0" applyFill="1" applyBorder="1" applyAlignment="1">
      <alignment horizontal="center"/>
    </xf>
    <xf numFmtId="0" fontId="0" fillId="22" borderId="21" xfId="0" applyFill="1" applyBorder="1" applyAlignment="1">
      <alignment horizontal="center"/>
    </xf>
    <xf numFmtId="0" fontId="0" fillId="13" borderId="21" xfId="0" applyFill="1" applyBorder="1" applyAlignment="1">
      <alignment horizontal="center"/>
    </xf>
    <xf numFmtId="0" fontId="0" fillId="12" borderId="22" xfId="0" applyFill="1" applyBorder="1" applyAlignment="1">
      <alignment horizontal="left"/>
    </xf>
    <xf numFmtId="0" fontId="0" fillId="0" borderId="11" xfId="0" applyBorder="1" applyAlignment="1">
      <alignment horizontal="center"/>
    </xf>
    <xf numFmtId="0" fontId="0" fillId="0" borderId="10" xfId="0" applyBorder="1" applyAlignment="1">
      <alignment horizontal="center"/>
    </xf>
    <xf numFmtId="0" fontId="0" fillId="0" borderId="78" xfId="0" applyBorder="1" applyAlignment="1">
      <alignment horizontal="left"/>
    </xf>
    <xf numFmtId="0" fontId="0" fillId="0" borderId="78" xfId="0" applyBorder="1" applyAlignment="1">
      <alignment horizontal="center"/>
    </xf>
    <xf numFmtId="0" fontId="0" fillId="14" borderId="78" xfId="0" applyFill="1" applyBorder="1" applyAlignment="1">
      <alignment horizontal="center"/>
    </xf>
    <xf numFmtId="0" fontId="0" fillId="22" borderId="78" xfId="0" applyFill="1" applyBorder="1" applyAlignment="1">
      <alignment horizontal="center"/>
    </xf>
    <xf numFmtId="0" fontId="0" fillId="13" borderId="78" xfId="0" applyFill="1" applyBorder="1" applyAlignment="1">
      <alignment horizontal="center"/>
    </xf>
    <xf numFmtId="0" fontId="0" fillId="12" borderId="77" xfId="0" applyFill="1" applyBorder="1" applyAlignment="1">
      <alignment horizontal="left"/>
    </xf>
    <xf numFmtId="0" fontId="0" fillId="0" borderId="23" xfId="0" applyBorder="1" applyAlignment="1">
      <alignment horizontal="center"/>
    </xf>
    <xf numFmtId="0" fontId="0" fillId="0" borderId="30" xfId="0" applyBorder="1" applyAlignment="1">
      <alignment horizontal="center"/>
    </xf>
    <xf numFmtId="0" fontId="0" fillId="0" borderId="15" xfId="0" applyBorder="1" applyAlignment="1">
      <alignment horizontal="left"/>
    </xf>
    <xf numFmtId="0" fontId="0" fillId="0" borderId="15" xfId="0" applyBorder="1" applyAlignment="1">
      <alignment horizontal="center"/>
    </xf>
    <xf numFmtId="0" fontId="0" fillId="14" borderId="15" xfId="0" applyFill="1" applyBorder="1" applyAlignment="1">
      <alignment horizontal="center"/>
    </xf>
    <xf numFmtId="0" fontId="0" fillId="22" borderId="15" xfId="0" applyFill="1" applyBorder="1" applyAlignment="1">
      <alignment horizontal="center"/>
    </xf>
    <xf numFmtId="0" fontId="0" fillId="13" borderId="15" xfId="0" applyFill="1" applyBorder="1" applyAlignment="1">
      <alignment horizontal="center"/>
    </xf>
    <xf numFmtId="0" fontId="0" fillId="12" borderId="79" xfId="0" applyFill="1" applyBorder="1" applyAlignment="1">
      <alignment horizontal="left"/>
    </xf>
    <xf numFmtId="0" fontId="0" fillId="0" borderId="80" xfId="0" applyBorder="1" applyAlignment="1">
      <alignment horizontal="center"/>
    </xf>
    <xf numFmtId="0" fontId="0" fillId="0" borderId="81" xfId="0" applyBorder="1" applyAlignment="1">
      <alignment horizontal="center"/>
    </xf>
    <xf numFmtId="0" fontId="0" fillId="0" borderId="58" xfId="0" applyBorder="1" applyAlignment="1">
      <alignment horizontal="left"/>
    </xf>
    <xf numFmtId="0" fontId="0" fillId="0" borderId="58" xfId="0" applyBorder="1" applyAlignment="1">
      <alignment horizontal="center"/>
    </xf>
    <xf numFmtId="0" fontId="0" fillId="14" borderId="58" xfId="0" applyFill="1" applyBorder="1" applyAlignment="1">
      <alignment horizontal="center"/>
    </xf>
    <xf numFmtId="0" fontId="0" fillId="22" borderId="58" xfId="0" applyFill="1" applyBorder="1" applyAlignment="1">
      <alignment horizontal="center"/>
    </xf>
    <xf numFmtId="0" fontId="0" fillId="13" borderId="58" xfId="0" applyFill="1" applyBorder="1" applyAlignment="1">
      <alignment horizontal="center"/>
    </xf>
    <xf numFmtId="0" fontId="0" fillId="12" borderId="51" xfId="0" applyFill="1" applyBorder="1" applyAlignment="1">
      <alignment horizontal="left"/>
    </xf>
    <xf numFmtId="0" fontId="0" fillId="0" borderId="14" xfId="0" applyBorder="1" applyAlignment="1">
      <alignment horizontal="center"/>
    </xf>
    <xf numFmtId="0" fontId="0" fillId="0" borderId="49" xfId="0" applyBorder="1" applyAlignment="1">
      <alignment horizontal="left"/>
    </xf>
    <xf numFmtId="0" fontId="0" fillId="0" borderId="49" xfId="0" applyBorder="1" applyAlignment="1">
      <alignment horizontal="center"/>
    </xf>
    <xf numFmtId="0" fontId="0" fillId="14" borderId="49" xfId="0" applyFill="1" applyBorder="1" applyAlignment="1">
      <alignment horizontal="center"/>
    </xf>
    <xf numFmtId="0" fontId="0" fillId="22" borderId="49" xfId="0" applyFill="1" applyBorder="1" applyAlignment="1">
      <alignment horizontal="center"/>
    </xf>
    <xf numFmtId="0" fontId="0" fillId="13" borderId="49" xfId="0" applyFill="1" applyBorder="1" applyAlignment="1">
      <alignment horizontal="center"/>
    </xf>
    <xf numFmtId="0" fontId="0" fillId="12" borderId="82" xfId="0" applyFill="1" applyBorder="1" applyAlignment="1">
      <alignment horizontal="left"/>
    </xf>
    <xf numFmtId="0" fontId="0" fillId="12" borderId="12" xfId="0" applyFill="1" applyBorder="1" applyAlignment="1">
      <alignment horizontal="left"/>
    </xf>
    <xf numFmtId="0" fontId="0" fillId="14" borderId="0" xfId="0" applyFill="1" applyAlignment="1">
      <alignment wrapText="1"/>
    </xf>
    <xf numFmtId="0" fontId="0" fillId="22" borderId="0" xfId="0" applyFill="1" applyAlignment="1">
      <alignment horizontal="center"/>
    </xf>
    <xf numFmtId="0" fontId="0" fillId="13" borderId="0" xfId="0" applyFill="1" applyAlignment="1">
      <alignment horizontal="center" wrapText="1"/>
    </xf>
    <xf numFmtId="0" fontId="0" fillId="12" borderId="0" xfId="0" applyFill="1"/>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xf>
    <xf numFmtId="0" fontId="0" fillId="22" borderId="0" xfId="0" applyFill="1" applyAlignment="1">
      <alignment horizontal="center" vertical="top" wrapText="1"/>
    </xf>
    <xf numFmtId="0" fontId="0" fillId="13" borderId="0" xfId="0" applyFill="1" applyAlignment="1">
      <alignment horizontal="center" vertical="top" wrapText="1"/>
    </xf>
    <xf numFmtId="0" fontId="0" fillId="22" borderId="0" xfId="0" applyFill="1" applyAlignment="1">
      <alignment horizontal="center" vertical="top"/>
    </xf>
    <xf numFmtId="0" fontId="0" fillId="12" borderId="0" xfId="0" applyFill="1" applyAlignment="1">
      <alignment vertical="top"/>
    </xf>
    <xf numFmtId="0" fontId="0" fillId="21" borderId="0" xfId="0" applyFill="1" applyAlignment="1">
      <alignment horizontal="left"/>
    </xf>
    <xf numFmtId="0" fontId="57" fillId="0" borderId="0" xfId="0" applyFont="1" applyFill="1" applyAlignment="1">
      <alignment horizontal="left"/>
    </xf>
    <xf numFmtId="0" fontId="0" fillId="0" borderId="0" xfId="0" applyFill="1" applyAlignment="1">
      <alignment horizontal="left"/>
    </xf>
    <xf numFmtId="0" fontId="57" fillId="0" borderId="0" xfId="0" applyFont="1" applyFill="1" applyAlignment="1">
      <alignment horizontal="left" vertical="center"/>
    </xf>
    <xf numFmtId="0" fontId="42" fillId="0" borderId="0" xfId="0" applyFont="1" applyFill="1" applyProtection="1"/>
    <xf numFmtId="0" fontId="29" fillId="12" borderId="19" xfId="10" applyFont="1" applyFill="1" applyBorder="1" applyProtection="1"/>
    <xf numFmtId="0" fontId="18" fillId="12" borderId="17" xfId="10" applyFont="1" applyFill="1" applyBorder="1" applyAlignment="1" applyProtection="1">
      <alignment vertical="center" wrapText="1"/>
    </xf>
    <xf numFmtId="0" fontId="20" fillId="0" borderId="0" xfId="0" applyFont="1" applyFill="1" applyProtection="1"/>
    <xf numFmtId="0" fontId="29" fillId="12" borderId="24" xfId="10" applyFont="1" applyFill="1" applyBorder="1"/>
    <xf numFmtId="0" fontId="18" fillId="8" borderId="59" xfId="10" applyFont="1" applyFill="1" applyBorder="1" applyAlignment="1">
      <alignment vertical="center"/>
    </xf>
    <xf numFmtId="0" fontId="18" fillId="8" borderId="64" xfId="10" applyFont="1" applyFill="1" applyBorder="1" applyAlignment="1">
      <alignment vertical="center"/>
    </xf>
    <xf numFmtId="0" fontId="36" fillId="24" borderId="27" xfId="0" applyFont="1" applyFill="1" applyBorder="1" applyAlignment="1">
      <alignment horizontal="center" vertical="center" wrapText="1"/>
    </xf>
    <xf numFmtId="0" fontId="36" fillId="24" borderId="65" xfId="0" applyFont="1" applyFill="1" applyBorder="1" applyAlignment="1">
      <alignment horizontal="center" vertical="center" wrapText="1"/>
    </xf>
    <xf numFmtId="0" fontId="36" fillId="24" borderId="67" xfId="0" applyFont="1" applyFill="1" applyBorder="1" applyAlignment="1">
      <alignment horizontal="center" vertical="center" wrapText="1"/>
    </xf>
    <xf numFmtId="0" fontId="36" fillId="24" borderId="69" xfId="0" applyFont="1" applyFill="1" applyBorder="1" applyAlignment="1">
      <alignment horizontal="center" vertical="center" wrapText="1"/>
    </xf>
    <xf numFmtId="0" fontId="59" fillId="11" borderId="0" xfId="0" applyFont="1" applyFill="1" applyAlignment="1">
      <alignment horizontal="center" vertical="center" wrapText="1"/>
    </xf>
    <xf numFmtId="0" fontId="18" fillId="12" borderId="26" xfId="10" applyFont="1" applyFill="1" applyBorder="1" applyAlignment="1">
      <alignment vertical="center" wrapText="1"/>
    </xf>
    <xf numFmtId="0" fontId="17" fillId="9" borderId="6" xfId="10" applyFill="1" applyBorder="1" applyAlignment="1">
      <alignment horizontal="center" vertical="center"/>
    </xf>
    <xf numFmtId="0" fontId="25" fillId="9" borderId="4" xfId="10" applyFont="1" applyFill="1" applyBorder="1" applyAlignment="1">
      <alignment horizontal="center" vertical="center"/>
    </xf>
    <xf numFmtId="0" fontId="39" fillId="9" borderId="13" xfId="0" applyFont="1" applyFill="1" applyBorder="1" applyAlignment="1">
      <alignment horizontal="center" vertical="center"/>
    </xf>
    <xf numFmtId="0" fontId="39" fillId="9" borderId="26" xfId="0" applyFont="1" applyFill="1" applyBorder="1" applyAlignment="1">
      <alignment horizontal="center" vertical="center"/>
    </xf>
    <xf numFmtId="0" fontId="17" fillId="0" borderId="0" xfId="10" applyFill="1"/>
    <xf numFmtId="0" fontId="17" fillId="0" borderId="0" xfId="10" applyFill="1" applyAlignment="1">
      <alignment horizontal="left" indent="1"/>
    </xf>
    <xf numFmtId="0" fontId="51" fillId="0" borderId="8" xfId="0" applyFont="1" applyBorder="1" applyAlignment="1">
      <alignment vertical="top" wrapText="1"/>
    </xf>
    <xf numFmtId="0" fontId="20" fillId="0" borderId="0" xfId="0" applyFont="1" applyFill="1" applyBorder="1" applyProtection="1"/>
    <xf numFmtId="0" fontId="19" fillId="0" borderId="0" xfId="0" applyFont="1" applyFill="1" applyBorder="1" applyAlignment="1" applyProtection="1">
      <alignment horizontal="left" vertical="center" wrapText="1"/>
    </xf>
    <xf numFmtId="0" fontId="33" fillId="0" borderId="0" xfId="10" applyFont="1" applyFill="1" applyAlignment="1" applyProtection="1"/>
    <xf numFmtId="0" fontId="22" fillId="0" borderId="0" xfId="10" applyFont="1" applyFill="1" applyAlignment="1" applyProtection="1"/>
    <xf numFmtId="0" fontId="19" fillId="0" borderId="18" xfId="0" applyFont="1" applyFill="1" applyBorder="1" applyAlignment="1" applyProtection="1">
      <alignment horizontal="left" vertical="center" wrapText="1"/>
    </xf>
    <xf numFmtId="0" fontId="0" fillId="0" borderId="18" xfId="0" applyBorder="1" applyProtection="1"/>
    <xf numFmtId="0" fontId="51" fillId="0" borderId="8" xfId="0" applyFont="1" applyBorder="1" applyAlignment="1">
      <alignment wrapText="1"/>
    </xf>
    <xf numFmtId="0" fontId="46" fillId="0" borderId="0" xfId="0" applyFont="1" applyAlignment="1" applyProtection="1">
      <alignment horizontal="center"/>
    </xf>
    <xf numFmtId="0" fontId="46" fillId="0" borderId="0" xfId="0" applyFont="1" applyBorder="1" applyAlignment="1" applyProtection="1">
      <alignment horizontal="center"/>
    </xf>
    <xf numFmtId="0" fontId="0" fillId="0" borderId="0" xfId="0" applyAlignment="1">
      <alignment wrapText="1"/>
    </xf>
    <xf numFmtId="0" fontId="0" fillId="0" borderId="84" xfId="0" applyBorder="1" applyAlignment="1">
      <alignment horizontal="center"/>
    </xf>
    <xf numFmtId="0" fontId="0" fillId="0" borderId="85" xfId="0"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14" borderId="0" xfId="0" applyFill="1" applyBorder="1" applyAlignment="1">
      <alignment horizontal="center"/>
    </xf>
    <xf numFmtId="0" fontId="0" fillId="22" borderId="0" xfId="0" applyFill="1" applyBorder="1" applyAlignment="1">
      <alignment horizontal="center"/>
    </xf>
    <xf numFmtId="0" fontId="0" fillId="13" borderId="0" xfId="0" applyFill="1" applyBorder="1" applyAlignment="1">
      <alignment horizontal="center"/>
    </xf>
    <xf numFmtId="0" fontId="0" fillId="12" borderId="7" xfId="0" applyFill="1" applyBorder="1" applyAlignment="1">
      <alignment horizontal="left"/>
    </xf>
    <xf numFmtId="164" fontId="50" fillId="17" borderId="44" xfId="0" applyNumberFormat="1" applyFont="1" applyFill="1" applyBorder="1" applyAlignment="1" applyProtection="1">
      <alignment horizontal="right" vertical="center" wrapText="1"/>
      <protection locked="0"/>
    </xf>
    <xf numFmtId="164" fontId="50" fillId="17" borderId="72" xfId="0" applyNumberFormat="1" applyFont="1" applyFill="1" applyBorder="1" applyAlignment="1" applyProtection="1">
      <alignment horizontal="right" vertical="center" wrapText="1"/>
      <protection locked="0"/>
    </xf>
    <xf numFmtId="164" fontId="50" fillId="17" borderId="33" xfId="0" applyNumberFormat="1" applyFont="1" applyFill="1" applyBorder="1" applyAlignment="1" applyProtection="1">
      <alignment horizontal="right" vertical="center" wrapText="1"/>
      <protection locked="0"/>
    </xf>
    <xf numFmtId="164" fontId="58" fillId="23" borderId="32" xfId="0" applyNumberFormat="1" applyFont="1" applyFill="1" applyBorder="1" applyAlignment="1" applyProtection="1">
      <alignment horizontal="right" vertical="center" wrapText="1"/>
    </xf>
    <xf numFmtId="0" fontId="65" fillId="9" borderId="56" xfId="0" applyFont="1" applyFill="1" applyBorder="1" applyAlignment="1" applyProtection="1">
      <alignment horizontal="center" vertical="center"/>
    </xf>
    <xf numFmtId="0" fontId="65" fillId="9" borderId="57" xfId="0" applyFont="1" applyFill="1" applyBorder="1" applyAlignment="1" applyProtection="1">
      <alignment horizontal="center" vertical="center"/>
    </xf>
    <xf numFmtId="0" fontId="3" fillId="0" borderId="0" xfId="1" applyFont="1"/>
    <xf numFmtId="0" fontId="3" fillId="25" borderId="19" xfId="1" applyFont="1" applyFill="1" applyBorder="1"/>
    <xf numFmtId="0" fontId="31" fillId="25" borderId="18" xfId="1" applyFont="1" applyFill="1" applyBorder="1" applyAlignment="1">
      <alignment horizontal="center"/>
    </xf>
    <xf numFmtId="0" fontId="3" fillId="25" borderId="17" xfId="1" applyFont="1" applyFill="1" applyBorder="1"/>
    <xf numFmtId="0" fontId="3" fillId="25" borderId="8" xfId="1" applyFont="1" applyFill="1" applyBorder="1"/>
    <xf numFmtId="0" fontId="66" fillId="25" borderId="0" xfId="1" applyFont="1" applyFill="1" applyBorder="1" applyAlignment="1">
      <alignment horizontal="right" vertical="top"/>
    </xf>
    <xf numFmtId="0" fontId="3" fillId="25" borderId="7" xfId="1" applyFont="1" applyFill="1" applyBorder="1"/>
    <xf numFmtId="0" fontId="67" fillId="25" borderId="0" xfId="1" applyFont="1" applyFill="1" applyBorder="1" applyAlignment="1">
      <alignment horizontal="center" wrapText="1"/>
    </xf>
    <xf numFmtId="0" fontId="67" fillId="25" borderId="78" xfId="1" applyFont="1" applyFill="1" applyBorder="1" applyAlignment="1">
      <alignment horizontal="center" vertical="center" wrapText="1"/>
    </xf>
    <xf numFmtId="0" fontId="7" fillId="25" borderId="0" xfId="1" applyFont="1" applyFill="1" applyBorder="1" applyAlignment="1">
      <alignment horizontal="center" vertical="center" wrapText="1"/>
    </xf>
    <xf numFmtId="0" fontId="68" fillId="25" borderId="58" xfId="1" applyFont="1" applyFill="1" applyBorder="1" applyAlignment="1">
      <alignment horizontal="center" vertical="center" wrapText="1"/>
    </xf>
    <xf numFmtId="0" fontId="3" fillId="25" borderId="6" xfId="1" applyFont="1" applyFill="1" applyBorder="1"/>
    <xf numFmtId="15" fontId="31" fillId="25" borderId="5" xfId="1" applyNumberFormat="1" applyFont="1" applyFill="1" applyBorder="1" applyAlignment="1">
      <alignment horizontal="center" vertical="center" wrapText="1"/>
    </xf>
    <xf numFmtId="0" fontId="3" fillId="25" borderId="4" xfId="1" applyFont="1" applyFill="1" applyBorder="1"/>
    <xf numFmtId="0" fontId="6" fillId="0" borderId="0" xfId="1" applyFont="1" applyAlignment="1">
      <alignment vertical="top"/>
    </xf>
    <xf numFmtId="0" fontId="6" fillId="0" borderId="0" xfId="1" applyFont="1" applyFill="1" applyBorder="1" applyAlignment="1">
      <alignment vertical="top"/>
    </xf>
    <xf numFmtId="0" fontId="66" fillId="25" borderId="19" xfId="1" applyFont="1" applyFill="1" applyBorder="1" applyAlignment="1">
      <alignment horizontal="right" wrapText="1"/>
    </xf>
    <xf numFmtId="0" fontId="66" fillId="25" borderId="17" xfId="1" applyFont="1" applyFill="1" applyBorder="1" applyAlignment="1">
      <alignment horizontal="right" wrapText="1"/>
    </xf>
    <xf numFmtId="0" fontId="6" fillId="0" borderId="0" xfId="1" applyFont="1" applyFill="1" applyBorder="1" applyAlignment="1"/>
    <xf numFmtId="0" fontId="6" fillId="0" borderId="0" xfId="1" applyFont="1" applyAlignment="1"/>
    <xf numFmtId="0" fontId="66" fillId="25" borderId="8" xfId="1" applyFont="1" applyFill="1" applyBorder="1" applyAlignment="1">
      <alignment vertical="center" wrapText="1"/>
    </xf>
    <xf numFmtId="0" fontId="66" fillId="25" borderId="0" xfId="1" applyFont="1" applyFill="1" applyBorder="1" applyAlignment="1">
      <alignment horizontal="right" vertical="center" wrapText="1"/>
    </xf>
    <xf numFmtId="0" fontId="69" fillId="25" borderId="0" xfId="1" applyFont="1" applyFill="1" applyBorder="1" applyAlignment="1">
      <alignment horizontal="right" vertical="center" wrapText="1"/>
    </xf>
    <xf numFmtId="0" fontId="66" fillId="25" borderId="7" xfId="1" applyFont="1" applyFill="1" applyBorder="1" applyAlignment="1">
      <alignment vertical="center" wrapText="1"/>
    </xf>
    <xf numFmtId="0" fontId="6" fillId="0" borderId="0" xfId="1" applyFont="1" applyFill="1" applyBorder="1" applyAlignment="1">
      <alignment vertical="center"/>
    </xf>
    <xf numFmtId="0" fontId="6" fillId="0" borderId="0" xfId="1" applyFont="1" applyAlignment="1">
      <alignment vertical="center"/>
    </xf>
    <xf numFmtId="0" fontId="70" fillId="25" borderId="8" xfId="1" applyFont="1" applyFill="1" applyBorder="1" applyAlignment="1">
      <alignment horizontal="center" vertical="center" wrapText="1"/>
    </xf>
    <xf numFmtId="0" fontId="70" fillId="25" borderId="7" xfId="1" applyFont="1" applyFill="1" applyBorder="1" applyAlignment="1">
      <alignment horizontal="center" vertical="center" wrapText="1"/>
    </xf>
    <xf numFmtId="0" fontId="8" fillId="25" borderId="8" xfId="1" applyFont="1" applyFill="1" applyBorder="1" applyAlignment="1">
      <alignment horizontal="center" vertical="center"/>
    </xf>
    <xf numFmtId="0" fontId="8" fillId="25" borderId="7" xfId="1" applyFont="1" applyFill="1" applyBorder="1" applyAlignment="1">
      <alignment horizontal="center" vertical="center"/>
    </xf>
    <xf numFmtId="0" fontId="31" fillId="25" borderId="5" xfId="1" applyFont="1" applyFill="1" applyBorder="1" applyAlignment="1">
      <alignment horizontal="center" vertical="center"/>
    </xf>
    <xf numFmtId="0" fontId="16" fillId="25" borderId="8" xfId="1" applyFont="1" applyFill="1" applyBorder="1" applyAlignment="1">
      <alignment horizontal="center" vertical="center"/>
    </xf>
    <xf numFmtId="0" fontId="16" fillId="25" borderId="7" xfId="1" applyFont="1" applyFill="1" applyBorder="1" applyAlignment="1">
      <alignment horizontal="center" vertical="center"/>
    </xf>
    <xf numFmtId="0" fontId="72" fillId="27" borderId="0" xfId="1" applyFont="1" applyFill="1" applyBorder="1" applyAlignment="1">
      <alignment horizontal="center" vertical="center"/>
    </xf>
    <xf numFmtId="0" fontId="31" fillId="0" borderId="0" xfId="1" applyFont="1" applyFill="1" applyBorder="1" applyAlignment="1">
      <alignment vertical="center"/>
    </xf>
    <xf numFmtId="0" fontId="31" fillId="0" borderId="0" xfId="1" applyFont="1" applyAlignment="1">
      <alignment vertical="center"/>
    </xf>
    <xf numFmtId="0" fontId="49" fillId="28" borderId="15" xfId="1" applyFont="1" applyFill="1" applyBorder="1" applyAlignment="1">
      <alignment vertical="center"/>
    </xf>
    <xf numFmtId="0" fontId="49" fillId="28" borderId="15" xfId="1" applyFont="1" applyFill="1" applyBorder="1" applyAlignment="1">
      <alignment horizontal="center" vertical="center" wrapText="1"/>
    </xf>
    <xf numFmtId="0" fontId="3" fillId="29" borderId="0" xfId="1" applyFont="1" applyFill="1" applyBorder="1" applyAlignment="1">
      <alignment vertical="center"/>
    </xf>
    <xf numFmtId="0" fontId="73" fillId="25" borderId="0" xfId="7" applyFont="1" applyFill="1" applyBorder="1" applyAlignment="1" applyProtection="1">
      <alignment horizontal="left" vertical="center" wrapText="1" indent="1"/>
    </xf>
    <xf numFmtId="0" fontId="3" fillId="25" borderId="0" xfId="1" applyFont="1" applyFill="1" applyBorder="1" applyAlignment="1">
      <alignment horizontal="left" vertical="center" wrapText="1" indent="1"/>
    </xf>
    <xf numFmtId="0" fontId="8" fillId="0" borderId="0" xfId="1" applyFont="1" applyFill="1" applyBorder="1" applyAlignment="1">
      <alignment vertical="center"/>
    </xf>
    <xf numFmtId="0" fontId="8" fillId="0" borderId="0" xfId="1" applyFont="1" applyAlignment="1">
      <alignment vertical="center"/>
    </xf>
    <xf numFmtId="0" fontId="3" fillId="30" borderId="0" xfId="1" applyFont="1" applyFill="1" applyBorder="1" applyAlignment="1">
      <alignment vertical="center"/>
    </xf>
    <xf numFmtId="0" fontId="3" fillId="26" borderId="0" xfId="1" applyFont="1" applyFill="1" applyBorder="1" applyAlignment="1">
      <alignment vertical="center"/>
    </xf>
    <xf numFmtId="0" fontId="74" fillId="31" borderId="0" xfId="1" applyFont="1" applyFill="1" applyBorder="1" applyAlignment="1">
      <alignment vertical="center"/>
    </xf>
    <xf numFmtId="0" fontId="75" fillId="25" borderId="0" xfId="7" applyFont="1" applyFill="1" applyBorder="1" applyAlignment="1" applyProtection="1">
      <alignment horizontal="left" vertical="center" wrapText="1" indent="1"/>
    </xf>
    <xf numFmtId="0" fontId="6" fillId="25" borderId="6" xfId="1" applyFont="1" applyFill="1" applyBorder="1" applyAlignment="1">
      <alignment vertical="top"/>
    </xf>
    <xf numFmtId="0" fontId="6" fillId="25" borderId="5" xfId="1" applyFont="1" applyFill="1" applyBorder="1" applyAlignment="1">
      <alignment vertical="top"/>
    </xf>
    <xf numFmtId="0" fontId="6" fillId="25" borderId="4" xfId="1" applyFont="1" applyFill="1" applyBorder="1" applyAlignment="1">
      <alignment vertical="top"/>
    </xf>
    <xf numFmtId="0" fontId="66" fillId="25" borderId="18" xfId="1" applyFont="1" applyFill="1" applyBorder="1" applyAlignment="1">
      <alignment horizontal="right" wrapText="1"/>
    </xf>
    <xf numFmtId="0" fontId="6" fillId="25" borderId="18" xfId="1" applyFont="1" applyFill="1" applyBorder="1" applyAlignment="1"/>
    <xf numFmtId="0" fontId="6" fillId="25" borderId="17" xfId="1" applyFont="1" applyFill="1" applyBorder="1" applyAlignment="1"/>
    <xf numFmtId="0" fontId="70" fillId="25" borderId="0" xfId="1" applyFont="1" applyFill="1" applyBorder="1" applyAlignment="1">
      <alignment horizontal="center" vertical="center" wrapText="1"/>
    </xf>
    <xf numFmtId="0" fontId="6" fillId="25" borderId="0" xfId="1" applyFont="1" applyFill="1" applyBorder="1" applyAlignment="1">
      <alignment vertical="top"/>
    </xf>
    <xf numFmtId="0" fontId="6" fillId="25" borderId="7" xfId="1" applyFont="1" applyFill="1" applyBorder="1" applyAlignment="1">
      <alignment vertical="top"/>
    </xf>
    <xf numFmtId="0" fontId="6" fillId="25" borderId="7" xfId="1" applyFont="1" applyFill="1" applyBorder="1" applyAlignment="1">
      <alignment vertical="center"/>
    </xf>
    <xf numFmtId="0" fontId="6" fillId="4" borderId="0" xfId="9" applyFont="1" applyFill="1" applyAlignment="1">
      <alignment vertical="center"/>
    </xf>
    <xf numFmtId="0" fontId="7" fillId="25" borderId="8" xfId="9" applyFont="1" applyFill="1" applyBorder="1" applyAlignment="1">
      <alignment vertical="center"/>
    </xf>
    <xf numFmtId="0" fontId="7" fillId="25" borderId="7" xfId="9" applyFont="1" applyFill="1" applyBorder="1" applyAlignment="1">
      <alignment vertical="center"/>
    </xf>
    <xf numFmtId="0" fontId="7" fillId="25" borderId="0" xfId="9" applyFont="1" applyFill="1" applyBorder="1" applyAlignment="1">
      <alignment horizontal="left" vertical="center"/>
    </xf>
    <xf numFmtId="0" fontId="7" fillId="25" borderId="0" xfId="9" applyFont="1" applyFill="1" applyBorder="1" applyAlignment="1">
      <alignment vertical="center"/>
    </xf>
    <xf numFmtId="0" fontId="8" fillId="25" borderId="0" xfId="9" applyFont="1" applyFill="1" applyBorder="1" applyAlignment="1">
      <alignment vertical="center"/>
    </xf>
    <xf numFmtId="0" fontId="10" fillId="25" borderId="0" xfId="7" applyFont="1" applyFill="1" applyBorder="1" applyAlignment="1" applyProtection="1">
      <alignment vertical="center"/>
    </xf>
    <xf numFmtId="0" fontId="7" fillId="25" borderId="0" xfId="9" applyFont="1" applyFill="1" applyBorder="1" applyAlignment="1"/>
    <xf numFmtId="0" fontId="8" fillId="25" borderId="10" xfId="9" applyFont="1" applyFill="1" applyBorder="1" applyAlignment="1">
      <alignment horizontal="center" vertical="center"/>
    </xf>
    <xf numFmtId="0" fontId="7" fillId="25" borderId="14" xfId="9" applyFont="1" applyFill="1" applyBorder="1" applyAlignment="1">
      <alignment horizontal="center" vertical="center"/>
    </xf>
    <xf numFmtId="0" fontId="7" fillId="25" borderId="30" xfId="9" applyFont="1" applyFill="1" applyBorder="1" applyAlignment="1">
      <alignment horizontal="center" vertical="center"/>
    </xf>
    <xf numFmtId="0" fontId="7" fillId="25" borderId="30" xfId="9" applyFont="1" applyFill="1" applyBorder="1" applyAlignment="1">
      <alignment vertical="center"/>
    </xf>
    <xf numFmtId="0" fontId="76" fillId="25" borderId="0" xfId="9" applyFont="1" applyFill="1" applyBorder="1" applyAlignment="1">
      <alignment vertical="center"/>
    </xf>
    <xf numFmtId="0" fontId="6" fillId="4" borderId="0" xfId="9" applyFont="1" applyFill="1" applyAlignment="1">
      <alignment vertical="center" wrapText="1"/>
    </xf>
    <xf numFmtId="0" fontId="7" fillId="25" borderId="8" xfId="9" applyFont="1" applyFill="1" applyBorder="1" applyAlignment="1">
      <alignment vertical="center" wrapText="1"/>
    </xf>
    <xf numFmtId="0" fontId="7" fillId="25" borderId="0" xfId="9" applyFont="1" applyFill="1" applyBorder="1" applyAlignment="1">
      <alignment horizontal="left" vertical="center" wrapText="1"/>
    </xf>
    <xf numFmtId="0" fontId="7" fillId="25" borderId="7" xfId="9" applyFont="1" applyFill="1" applyBorder="1" applyAlignment="1">
      <alignment vertical="center" wrapText="1"/>
    </xf>
    <xf numFmtId="0" fontId="6" fillId="0" borderId="0" xfId="9" applyFont="1" applyAlignment="1">
      <alignment vertical="center" wrapText="1"/>
    </xf>
    <xf numFmtId="0" fontId="8" fillId="25" borderId="15" xfId="9" applyFont="1" applyFill="1" applyBorder="1" applyAlignment="1">
      <alignment horizontal="left" vertical="center"/>
    </xf>
    <xf numFmtId="0" fontId="7" fillId="25" borderId="15" xfId="9" applyFont="1" applyFill="1" applyBorder="1" applyAlignment="1">
      <alignment horizontal="left" vertical="center" wrapText="1"/>
    </xf>
    <xf numFmtId="0" fontId="7" fillId="25" borderId="0" xfId="9" applyFont="1" applyFill="1" applyBorder="1" applyAlignment="1">
      <alignment vertical="top" wrapText="1"/>
    </xf>
    <xf numFmtId="0" fontId="7" fillId="25" borderId="15" xfId="9" applyFont="1" applyFill="1" applyBorder="1" applyAlignment="1">
      <alignment horizontal="left" vertical="center"/>
    </xf>
    <xf numFmtId="0" fontId="3" fillId="0" borderId="0" xfId="1" applyAlignment="1">
      <alignment vertical="center"/>
    </xf>
    <xf numFmtId="0" fontId="3" fillId="25" borderId="6" xfId="1" applyFill="1" applyBorder="1" applyAlignment="1">
      <alignment vertical="center"/>
    </xf>
    <xf numFmtId="0" fontId="3" fillId="25" borderId="5" xfId="1" applyFill="1" applyBorder="1" applyAlignment="1">
      <alignment vertical="center"/>
    </xf>
    <xf numFmtId="0" fontId="3" fillId="25" borderId="5" xfId="1" applyFill="1" applyBorder="1" applyAlignment="1">
      <alignment vertical="center" wrapText="1"/>
    </xf>
    <xf numFmtId="0" fontId="3" fillId="25" borderId="4" xfId="1" applyFill="1" applyBorder="1" applyAlignment="1">
      <alignment vertical="center"/>
    </xf>
    <xf numFmtId="0" fontId="3" fillId="0" borderId="0" xfId="1"/>
    <xf numFmtId="0" fontId="7" fillId="4" borderId="0" xfId="9" applyFont="1" applyFill="1" applyAlignment="1">
      <alignment vertical="center"/>
    </xf>
    <xf numFmtId="0" fontId="7" fillId="0" borderId="0" xfId="9" applyFont="1" applyAlignment="1">
      <alignment vertical="center"/>
    </xf>
    <xf numFmtId="0" fontId="6" fillId="0" borderId="0" xfId="9" applyFont="1" applyFill="1" applyBorder="1" applyAlignment="1">
      <alignment vertical="top"/>
    </xf>
    <xf numFmtId="0" fontId="6" fillId="0" borderId="0" xfId="9" applyFont="1" applyAlignment="1"/>
    <xf numFmtId="0" fontId="66" fillId="25" borderId="19" xfId="9" applyFont="1" applyFill="1" applyBorder="1" applyAlignment="1">
      <alignment horizontal="right" wrapText="1"/>
    </xf>
    <xf numFmtId="0" fontId="66" fillId="25" borderId="18" xfId="9" applyFont="1" applyFill="1" applyBorder="1" applyAlignment="1">
      <alignment horizontal="right" wrapText="1"/>
    </xf>
    <xf numFmtId="0" fontId="6" fillId="25" borderId="18" xfId="9" applyFont="1" applyFill="1" applyBorder="1" applyAlignment="1"/>
    <xf numFmtId="0" fontId="6" fillId="25" borderId="17" xfId="9" applyFont="1" applyFill="1" applyBorder="1" applyAlignment="1"/>
    <xf numFmtId="0" fontId="6" fillId="0" borderId="0" xfId="9" applyFont="1" applyFill="1" applyBorder="1" applyAlignment="1"/>
    <xf numFmtId="0" fontId="70" fillId="25" borderId="8" xfId="9" applyFont="1" applyFill="1" applyBorder="1" applyAlignment="1">
      <alignment horizontal="center" vertical="center" wrapText="1"/>
    </xf>
    <xf numFmtId="0" fontId="70" fillId="25" borderId="0" xfId="9" applyFont="1" applyFill="1" applyBorder="1" applyAlignment="1">
      <alignment horizontal="center" vertical="center" wrapText="1"/>
    </xf>
    <xf numFmtId="0" fontId="6" fillId="25" borderId="0" xfId="9" applyFont="1" applyFill="1" applyBorder="1" applyAlignment="1">
      <alignment vertical="top"/>
    </xf>
    <xf numFmtId="0" fontId="66" fillId="25" borderId="0" xfId="9" applyFont="1" applyFill="1" applyBorder="1" applyAlignment="1">
      <alignment horizontal="right" vertical="top"/>
    </xf>
    <xf numFmtId="0" fontId="6" fillId="25" borderId="7" xfId="9" applyFont="1" applyFill="1" applyBorder="1" applyAlignment="1">
      <alignment vertical="top"/>
    </xf>
    <xf numFmtId="0" fontId="8" fillId="25" borderId="8" xfId="9" applyFont="1" applyFill="1" applyBorder="1" applyAlignment="1">
      <alignment horizontal="center" vertical="center"/>
    </xf>
    <xf numFmtId="0" fontId="31" fillId="25" borderId="5" xfId="9" applyFont="1" applyFill="1" applyBorder="1" applyAlignment="1">
      <alignment horizontal="center" vertical="center"/>
    </xf>
    <xf numFmtId="0" fontId="16" fillId="25" borderId="8" xfId="9" applyFont="1" applyFill="1" applyBorder="1" applyAlignment="1">
      <alignment horizontal="center" vertical="center"/>
    </xf>
    <xf numFmtId="0" fontId="6" fillId="25" borderId="7" xfId="9" applyFont="1" applyFill="1" applyBorder="1" applyAlignment="1">
      <alignment vertical="center"/>
    </xf>
    <xf numFmtId="0" fontId="6" fillId="0" borderId="0" xfId="9" applyFont="1" applyFill="1" applyBorder="1" applyAlignment="1">
      <alignment vertical="center"/>
    </xf>
    <xf numFmtId="0" fontId="6" fillId="4" borderId="0" xfId="9" applyFont="1" applyFill="1" applyAlignment="1">
      <alignment horizontal="left" vertical="center"/>
    </xf>
    <xf numFmtId="0" fontId="7" fillId="25" borderId="8" xfId="9" applyFont="1" applyFill="1" applyBorder="1" applyAlignment="1">
      <alignment horizontal="left" vertical="center"/>
    </xf>
    <xf numFmtId="0" fontId="7" fillId="25" borderId="7" xfId="9" applyFont="1" applyFill="1" applyBorder="1" applyAlignment="1">
      <alignment horizontal="left" vertical="center"/>
    </xf>
    <xf numFmtId="0" fontId="7" fillId="25" borderId="0" xfId="9" applyFont="1" applyFill="1" applyBorder="1" applyAlignment="1">
      <alignment vertical="center" wrapText="1"/>
    </xf>
    <xf numFmtId="0" fontId="3" fillId="0" borderId="0" xfId="9" applyAlignment="1">
      <alignment vertical="center"/>
    </xf>
    <xf numFmtId="0" fontId="3" fillId="25" borderId="6" xfId="9" applyFill="1" applyBorder="1" applyAlignment="1">
      <alignment vertical="center"/>
    </xf>
    <xf numFmtId="0" fontId="3" fillId="25" borderId="5" xfId="9" applyFill="1" applyBorder="1" applyAlignment="1">
      <alignment vertical="center"/>
    </xf>
    <xf numFmtId="0" fontId="3" fillId="25" borderId="5" xfId="9" applyFill="1" applyBorder="1" applyAlignment="1">
      <alignment vertical="center" wrapText="1"/>
    </xf>
    <xf numFmtId="0" fontId="3" fillId="25" borderId="4" xfId="9" applyFill="1" applyBorder="1" applyAlignment="1">
      <alignment vertical="center"/>
    </xf>
    <xf numFmtId="0" fontId="3" fillId="0" borderId="0" xfId="9"/>
    <xf numFmtId="0" fontId="72" fillId="25" borderId="0" xfId="1" applyFont="1" applyFill="1" applyBorder="1" applyAlignment="1">
      <alignment horizontal="center" vertical="center"/>
    </xf>
    <xf numFmtId="0" fontId="7" fillId="25" borderId="8" xfId="9" applyFont="1" applyFill="1" applyBorder="1"/>
    <xf numFmtId="0" fontId="7" fillId="25" borderId="7" xfId="9" applyFont="1" applyFill="1" applyBorder="1"/>
    <xf numFmtId="0" fontId="11" fillId="25" borderId="8" xfId="9" applyFont="1" applyFill="1" applyBorder="1"/>
    <xf numFmtId="0" fontId="15" fillId="25" borderId="0" xfId="9" applyFont="1" applyFill="1" applyBorder="1" applyAlignment="1">
      <alignment horizontal="left" vertical="top" wrapText="1"/>
    </xf>
    <xf numFmtId="15" fontId="8" fillId="25" borderId="0" xfId="9" applyNumberFormat="1" applyFont="1" applyFill="1" applyBorder="1" applyAlignment="1">
      <alignment vertical="center"/>
    </xf>
    <xf numFmtId="0" fontId="8" fillId="25" borderId="0" xfId="9" applyFont="1" applyFill="1" applyBorder="1" applyAlignment="1"/>
    <xf numFmtId="0" fontId="7" fillId="25" borderId="8" xfId="9" applyFont="1" applyFill="1" applyBorder="1" applyAlignment="1">
      <alignment vertical="top"/>
    </xf>
    <xf numFmtId="0" fontId="7" fillId="25" borderId="7" xfId="9" applyFont="1" applyFill="1" applyBorder="1" applyAlignment="1">
      <alignment vertical="top"/>
    </xf>
    <xf numFmtId="0" fontId="7" fillId="25" borderId="0" xfId="9" applyFont="1" applyFill="1" applyBorder="1" applyAlignment="1">
      <alignment horizontal="left" wrapText="1"/>
    </xf>
    <xf numFmtId="0" fontId="3" fillId="25" borderId="6" xfId="1" applyFill="1" applyBorder="1"/>
    <xf numFmtId="0" fontId="3" fillId="25" borderId="5" xfId="1" applyFill="1" applyBorder="1"/>
    <xf numFmtId="0" fontId="3" fillId="25" borderId="4" xfId="1" applyFill="1" applyBorder="1"/>
    <xf numFmtId="0" fontId="7" fillId="0" borderId="0" xfId="9" applyFont="1"/>
    <xf numFmtId="0" fontId="7" fillId="25" borderId="19" xfId="9" applyFont="1" applyFill="1" applyBorder="1"/>
    <xf numFmtId="0" fontId="7" fillId="25" borderId="17" xfId="9" applyFont="1" applyFill="1" applyBorder="1"/>
    <xf numFmtId="0" fontId="7" fillId="0" borderId="0" xfId="9" applyFont="1" applyAlignment="1"/>
    <xf numFmtId="0" fontId="7" fillId="25" borderId="8" xfId="9" applyFont="1" applyFill="1" applyBorder="1" applyAlignment="1"/>
    <xf numFmtId="0" fontId="67" fillId="25" borderId="0" xfId="1" applyFont="1" applyFill="1" applyBorder="1" applyAlignment="1">
      <alignment vertical="center" wrapText="1" shrinkToFit="1"/>
    </xf>
    <xf numFmtId="0" fontId="78" fillId="25" borderId="0" xfId="1" applyFont="1" applyFill="1" applyBorder="1" applyAlignment="1">
      <alignment horizontal="right" vertical="center" wrapText="1" shrinkToFit="1"/>
    </xf>
    <xf numFmtId="0" fontId="7" fillId="25" borderId="7" xfId="9" applyFont="1" applyFill="1" applyBorder="1" applyAlignment="1"/>
    <xf numFmtId="0" fontId="31" fillId="25" borderId="0" xfId="1" applyFont="1" applyFill="1" applyBorder="1" applyAlignment="1">
      <alignment horizontal="center" vertical="center" wrapText="1" shrinkToFit="1"/>
    </xf>
    <xf numFmtId="1" fontId="7" fillId="0" borderId="0" xfId="9" applyNumberFormat="1" applyFont="1" applyProtection="1">
      <protection hidden="1"/>
    </xf>
    <xf numFmtId="1" fontId="7" fillId="25" borderId="8" xfId="9" applyNumberFormat="1" applyFont="1" applyFill="1" applyBorder="1" applyProtection="1">
      <protection hidden="1"/>
    </xf>
    <xf numFmtId="0" fontId="8" fillId="25" borderId="30" xfId="9" applyFont="1" applyFill="1" applyBorder="1" applyAlignment="1" applyProtection="1">
      <alignment horizontal="center" vertical="center"/>
    </xf>
    <xf numFmtId="0" fontId="7" fillId="17" borderId="30" xfId="9" applyFont="1" applyFill="1" applyBorder="1" applyAlignment="1" applyProtection="1">
      <alignment horizontal="left" vertical="center" wrapText="1"/>
      <protection locked="0"/>
    </xf>
    <xf numFmtId="0" fontId="7" fillId="17" borderId="30" xfId="9" applyFont="1" applyFill="1" applyBorder="1" applyAlignment="1" applyProtection="1">
      <alignment horizontal="left" vertical="center"/>
      <protection locked="0"/>
    </xf>
    <xf numFmtId="1" fontId="8" fillId="25" borderId="30" xfId="9" applyNumberFormat="1" applyFont="1" applyFill="1" applyBorder="1" applyAlignment="1" applyProtection="1">
      <alignment horizontal="center" vertical="center"/>
    </xf>
    <xf numFmtId="0" fontId="7" fillId="4" borderId="30" xfId="9" applyFont="1" applyFill="1" applyBorder="1" applyAlignment="1" applyProtection="1">
      <alignment horizontal="left" vertical="center"/>
      <protection locked="0"/>
    </xf>
    <xf numFmtId="0" fontId="7" fillId="0" borderId="30" xfId="9" applyFont="1" applyFill="1" applyBorder="1" applyAlignment="1" applyProtection="1">
      <alignment horizontal="left" vertical="center"/>
      <protection locked="0"/>
    </xf>
    <xf numFmtId="0" fontId="7" fillId="25" borderId="6" xfId="9" applyFont="1" applyFill="1" applyBorder="1"/>
    <xf numFmtId="0" fontId="7" fillId="25" borderId="5" xfId="9" applyFont="1" applyFill="1" applyBorder="1" applyAlignment="1">
      <alignment vertical="center"/>
    </xf>
    <xf numFmtId="0" fontId="7" fillId="25" borderId="5" xfId="9" applyFont="1" applyFill="1" applyBorder="1"/>
    <xf numFmtId="0" fontId="7" fillId="25" borderId="4" xfId="9" applyFont="1" applyFill="1" applyBorder="1"/>
    <xf numFmtId="0" fontId="2" fillId="2" borderId="86" xfId="9" applyFont="1" applyFill="1" applyBorder="1" applyAlignment="1">
      <alignment horizontal="center"/>
    </xf>
    <xf numFmtId="0" fontId="2" fillId="2" borderId="87" xfId="9" applyFont="1" applyFill="1" applyBorder="1" applyAlignment="1">
      <alignment horizontal="center"/>
    </xf>
    <xf numFmtId="0" fontId="80" fillId="33" borderId="8" xfId="9" applyFont="1" applyFill="1" applyBorder="1"/>
    <xf numFmtId="0" fontId="80" fillId="33" borderId="7" xfId="9" applyFont="1" applyFill="1" applyBorder="1" applyAlignment="1">
      <alignment horizontal="left"/>
    </xf>
    <xf numFmtId="0" fontId="80" fillId="33" borderId="6" xfId="9" applyFont="1" applyFill="1" applyBorder="1"/>
    <xf numFmtId="0" fontId="80" fillId="33" borderId="4" xfId="9" applyFont="1" applyFill="1" applyBorder="1" applyAlignment="1">
      <alignment horizontal="left"/>
    </xf>
    <xf numFmtId="0" fontId="80" fillId="35" borderId="8" xfId="9" applyFont="1" applyFill="1" applyBorder="1"/>
    <xf numFmtId="0" fontId="80" fillId="35" borderId="7" xfId="9" applyFont="1" applyFill="1" applyBorder="1" applyAlignment="1">
      <alignment horizontal="left"/>
    </xf>
    <xf numFmtId="0" fontId="80" fillId="35" borderId="6" xfId="9" applyFont="1" applyFill="1" applyBorder="1"/>
    <xf numFmtId="15" fontId="80" fillId="35" borderId="4" xfId="9" quotePrefix="1" applyNumberFormat="1" applyFont="1" applyFill="1" applyBorder="1" applyAlignment="1">
      <alignment horizontal="left"/>
    </xf>
    <xf numFmtId="15" fontId="80" fillId="35" borderId="7" xfId="9" quotePrefix="1" applyNumberFormat="1" applyFont="1" applyFill="1" applyBorder="1" applyAlignment="1">
      <alignment horizontal="left"/>
    </xf>
    <xf numFmtId="0" fontId="80" fillId="37" borderId="8" xfId="9" applyFont="1" applyFill="1" applyBorder="1"/>
    <xf numFmtId="0" fontId="80" fillId="37" borderId="7" xfId="9" applyFont="1" applyFill="1" applyBorder="1" applyAlignment="1">
      <alignment horizontal="left"/>
    </xf>
    <xf numFmtId="0" fontId="80" fillId="37" borderId="8" xfId="9" applyFont="1" applyFill="1" applyBorder="1" applyAlignment="1">
      <alignment horizontal="left" vertical="center" wrapText="1"/>
    </xf>
    <xf numFmtId="0" fontId="80" fillId="37" borderId="7" xfId="0" applyFont="1" applyFill="1" applyBorder="1"/>
    <xf numFmtId="0" fontId="80" fillId="37" borderId="6" xfId="9" applyFont="1" applyFill="1" applyBorder="1" applyAlignment="1">
      <alignment horizontal="left" vertical="center" wrapText="1"/>
    </xf>
    <xf numFmtId="0" fontId="80" fillId="37" borderId="4" xfId="0" applyFont="1" applyFill="1" applyBorder="1"/>
    <xf numFmtId="0" fontId="80" fillId="39" borderId="8" xfId="9" applyFont="1" applyFill="1" applyBorder="1" applyAlignment="1">
      <alignment horizontal="left" vertical="center" wrapText="1"/>
    </xf>
    <xf numFmtId="0" fontId="80" fillId="39" borderId="7" xfId="8" applyFont="1" applyFill="1" applyBorder="1" applyAlignment="1" applyProtection="1">
      <alignment vertical="center"/>
    </xf>
    <xf numFmtId="0" fontId="9" fillId="39" borderId="7" xfId="7" applyFill="1" applyBorder="1" applyAlignment="1" applyProtection="1"/>
    <xf numFmtId="0" fontId="80" fillId="39" borderId="6" xfId="9" applyFont="1" applyFill="1" applyBorder="1" applyAlignment="1">
      <alignment vertical="center" wrapText="1"/>
    </xf>
    <xf numFmtId="0" fontId="31" fillId="39" borderId="4" xfId="0" applyFont="1" applyFill="1" applyBorder="1"/>
    <xf numFmtId="0" fontId="3" fillId="0" borderId="0" xfId="9" applyAlignment="1">
      <alignment horizontal="left"/>
    </xf>
    <xf numFmtId="0" fontId="2" fillId="2" borderId="0" xfId="9" applyFont="1" applyFill="1" applyBorder="1" applyAlignment="1">
      <alignment horizontal="center"/>
    </xf>
    <xf numFmtId="0" fontId="0" fillId="40" borderId="0" xfId="0" applyFill="1"/>
    <xf numFmtId="0" fontId="2" fillId="2" borderId="3" xfId="0" applyFont="1" applyFill="1" applyBorder="1" applyAlignment="1">
      <alignment horizontal="center" wrapText="1"/>
    </xf>
    <xf numFmtId="0" fontId="6" fillId="4" borderId="0" xfId="9" applyFont="1" applyFill="1" applyAlignment="1"/>
    <xf numFmtId="0" fontId="6" fillId="0" borderId="0" xfId="9" applyFont="1" applyFill="1" applyAlignment="1">
      <alignment horizontal="left" vertical="center"/>
    </xf>
    <xf numFmtId="0" fontId="6" fillId="0" borderId="8" xfId="9" applyFont="1" applyFill="1" applyBorder="1" applyAlignment="1">
      <alignment vertical="center" wrapText="1"/>
    </xf>
    <xf numFmtId="0" fontId="6" fillId="0" borderId="0" xfId="9" applyFont="1" applyFill="1" applyAlignment="1">
      <alignment vertical="center" wrapText="1"/>
    </xf>
    <xf numFmtId="164" fontId="82" fillId="16" borderId="44" xfId="0" applyNumberFormat="1" applyFont="1" applyFill="1" applyBorder="1" applyAlignment="1" applyProtection="1">
      <alignment horizontal="right" vertical="center" wrapText="1"/>
      <protection locked="0"/>
    </xf>
    <xf numFmtId="164" fontId="82" fillId="16" borderId="32" xfId="0" applyNumberFormat="1" applyFont="1" applyFill="1" applyBorder="1" applyAlignment="1" applyProtection="1">
      <alignment horizontal="right" vertical="center" wrapText="1"/>
      <protection locked="0"/>
    </xf>
    <xf numFmtId="164" fontId="83" fillId="17" borderId="33" xfId="0" applyNumberFormat="1" applyFont="1" applyFill="1" applyBorder="1" applyAlignment="1" applyProtection="1">
      <alignment horizontal="right" vertical="center" wrapText="1"/>
    </xf>
    <xf numFmtId="49" fontId="87" fillId="14" borderId="89" xfId="10" applyNumberFormat="1" applyFont="1" applyFill="1" applyBorder="1" applyAlignment="1" applyProtection="1">
      <alignment horizontal="left" vertical="justify"/>
    </xf>
    <xf numFmtId="49" fontId="87" fillId="14" borderId="91" xfId="10" applyNumberFormat="1" applyFont="1" applyFill="1" applyBorder="1" applyAlignment="1" applyProtection="1">
      <alignment horizontal="left" vertical="justify"/>
    </xf>
    <xf numFmtId="49" fontId="87" fillId="14" borderId="93" xfId="10" applyNumberFormat="1" applyFont="1" applyFill="1" applyBorder="1" applyAlignment="1" applyProtection="1">
      <alignment horizontal="left" vertical="justify"/>
    </xf>
    <xf numFmtId="49" fontId="85" fillId="14" borderId="45" xfId="0" applyNumberFormat="1" applyFont="1" applyFill="1" applyBorder="1" applyAlignment="1" applyProtection="1">
      <alignment horizontal="center" vertical="center" wrapText="1"/>
      <protection locked="0"/>
    </xf>
    <xf numFmtId="49" fontId="86" fillId="14" borderId="88" xfId="10" applyNumberFormat="1" applyFont="1" applyFill="1" applyBorder="1" applyAlignment="1" applyProtection="1">
      <alignment horizontal="center" vertical="center"/>
      <protection locked="0"/>
    </xf>
    <xf numFmtId="49" fontId="85" fillId="14" borderId="1" xfId="0" applyNumberFormat="1" applyFont="1" applyFill="1" applyBorder="1" applyAlignment="1" applyProtection="1">
      <alignment horizontal="center" vertical="center" wrapText="1"/>
      <protection locked="0"/>
    </xf>
    <xf numFmtId="49" fontId="86" fillId="14" borderId="90" xfId="10" applyNumberFormat="1" applyFont="1" applyFill="1" applyBorder="1" applyAlignment="1" applyProtection="1">
      <alignment horizontal="center" vertical="center"/>
      <protection locked="0"/>
    </xf>
    <xf numFmtId="49" fontId="85" fillId="14" borderId="34" xfId="0" applyNumberFormat="1" applyFont="1" applyFill="1" applyBorder="1" applyAlignment="1" applyProtection="1">
      <alignment horizontal="center" vertical="center" wrapText="1"/>
      <protection locked="0"/>
    </xf>
    <xf numFmtId="49" fontId="86" fillId="14" borderId="92" xfId="10" applyNumberFormat="1" applyFont="1" applyFill="1" applyBorder="1" applyAlignment="1" applyProtection="1">
      <alignment horizontal="center" vertical="center"/>
      <protection locked="0"/>
    </xf>
    <xf numFmtId="49" fontId="82" fillId="14" borderId="45" xfId="0" applyNumberFormat="1" applyFont="1" applyFill="1" applyBorder="1" applyAlignment="1" applyProtection="1">
      <alignment horizontal="center" vertical="center" wrapText="1"/>
      <protection locked="0"/>
    </xf>
    <xf numFmtId="49" fontId="82" fillId="14" borderId="1" xfId="0" applyNumberFormat="1" applyFont="1" applyFill="1" applyBorder="1" applyAlignment="1" applyProtection="1">
      <alignment horizontal="center" vertical="center" wrapText="1"/>
      <protection locked="0"/>
    </xf>
    <xf numFmtId="49" fontId="82" fillId="14" borderId="34" xfId="0" applyNumberFormat="1" applyFont="1" applyFill="1" applyBorder="1" applyAlignment="1" applyProtection="1">
      <alignment horizontal="center" vertical="center" wrapText="1"/>
      <protection locked="0"/>
    </xf>
    <xf numFmtId="0" fontId="31" fillId="3" borderId="0" xfId="9" applyFont="1" applyFill="1"/>
    <xf numFmtId="14" fontId="31" fillId="3" borderId="0" xfId="9" applyNumberFormat="1" applyFont="1" applyFill="1"/>
    <xf numFmtId="0" fontId="31" fillId="3" borderId="0" xfId="9" applyFont="1" applyFill="1" applyAlignment="1">
      <alignment horizontal="center"/>
    </xf>
    <xf numFmtId="0" fontId="3" fillId="0" borderId="0" xfId="9" applyAlignment="1">
      <alignment horizontal="center"/>
    </xf>
    <xf numFmtId="164" fontId="84" fillId="41" borderId="32" xfId="0" applyNumberFormat="1" applyFont="1" applyFill="1" applyBorder="1" applyAlignment="1" applyProtection="1">
      <alignment horizontal="right" vertical="center" wrapText="1"/>
    </xf>
    <xf numFmtId="164" fontId="50" fillId="41" borderId="33" xfId="0" applyNumberFormat="1" applyFont="1" applyFill="1" applyBorder="1" applyAlignment="1" applyProtection="1">
      <alignment horizontal="right" vertical="center" wrapText="1"/>
    </xf>
    <xf numFmtId="164" fontId="50" fillId="41" borderId="23" xfId="0" applyNumberFormat="1" applyFont="1" applyFill="1" applyBorder="1" applyAlignment="1" applyProtection="1">
      <alignment horizontal="right" vertical="center" wrapText="1"/>
    </xf>
    <xf numFmtId="164" fontId="50" fillId="41" borderId="46" xfId="0" applyNumberFormat="1" applyFont="1" applyFill="1" applyBorder="1" applyAlignment="1" applyProtection="1">
      <alignment horizontal="right" vertical="center" wrapText="1"/>
    </xf>
    <xf numFmtId="164" fontId="50" fillId="41" borderId="73" xfId="0" applyNumberFormat="1" applyFont="1" applyFill="1" applyBorder="1" applyAlignment="1" applyProtection="1">
      <alignment horizontal="right" vertical="center" wrapText="1"/>
    </xf>
    <xf numFmtId="164" fontId="50" fillId="20" borderId="37" xfId="0" applyNumberFormat="1" applyFont="1" applyFill="1" applyBorder="1" applyAlignment="1">
      <alignment horizontal="right" vertical="center" wrapText="1"/>
    </xf>
    <xf numFmtId="0" fontId="0" fillId="20" borderId="41" xfId="0" applyFont="1" applyFill="1" applyBorder="1" applyAlignment="1">
      <alignment horizontal="center" vertical="center"/>
    </xf>
    <xf numFmtId="0" fontId="64" fillId="20" borderId="42" xfId="0" applyFont="1" applyFill="1" applyBorder="1" applyAlignment="1">
      <alignment horizontal="left" vertical="top" wrapText="1"/>
    </xf>
    <xf numFmtId="164" fontId="50" fillId="20" borderId="2" xfId="0" applyNumberFormat="1" applyFont="1" applyFill="1" applyBorder="1" applyAlignment="1">
      <alignment horizontal="right" vertical="center" wrapText="1"/>
    </xf>
    <xf numFmtId="0" fontId="59" fillId="20" borderId="42" xfId="0" applyFont="1" applyFill="1" applyBorder="1" applyAlignment="1">
      <alignment horizontal="left" vertical="top" wrapText="1"/>
    </xf>
    <xf numFmtId="164" fontId="0" fillId="20" borderId="32" xfId="0" applyNumberFormat="1" applyFont="1" applyFill="1" applyBorder="1" applyAlignment="1">
      <alignment horizontal="right" vertical="center" wrapText="1"/>
    </xf>
    <xf numFmtId="164" fontId="50" fillId="20" borderId="32" xfId="0" applyNumberFormat="1" applyFont="1" applyFill="1" applyBorder="1" applyAlignment="1">
      <alignment horizontal="right" vertical="center" wrapText="1"/>
    </xf>
    <xf numFmtId="0" fontId="0" fillId="20" borderId="30" xfId="0" applyFont="1" applyFill="1" applyBorder="1" applyAlignment="1">
      <alignment horizontal="center" vertical="center"/>
    </xf>
    <xf numFmtId="0" fontId="64" fillId="20" borderId="40" xfId="0" applyFont="1" applyFill="1" applyBorder="1" applyAlignment="1">
      <alignment horizontal="left" vertical="top" wrapText="1"/>
    </xf>
    <xf numFmtId="0" fontId="59" fillId="20" borderId="40" xfId="0" applyFont="1" applyFill="1" applyBorder="1" applyAlignment="1">
      <alignment horizontal="left" vertical="top" wrapText="1"/>
    </xf>
    <xf numFmtId="0" fontId="54" fillId="20" borderId="0" xfId="0" applyFont="1" applyFill="1" applyBorder="1" applyAlignment="1">
      <alignment wrapText="1"/>
    </xf>
    <xf numFmtId="164" fontId="50" fillId="20" borderId="33" xfId="0" applyNumberFormat="1" applyFont="1" applyFill="1" applyBorder="1" applyAlignment="1">
      <alignment horizontal="right" vertical="center" wrapText="1"/>
    </xf>
    <xf numFmtId="0" fontId="0" fillId="20" borderId="10" xfId="0" applyFont="1" applyFill="1" applyBorder="1" applyAlignment="1">
      <alignment horizontal="center" vertical="center"/>
    </xf>
    <xf numFmtId="0" fontId="64" fillId="20" borderId="9" xfId="0" applyFont="1" applyFill="1" applyBorder="1" applyAlignment="1">
      <alignment horizontal="left" vertical="top" wrapText="1"/>
    </xf>
    <xf numFmtId="164" fontId="50" fillId="20" borderId="35" xfId="0" applyNumberFormat="1" applyFont="1" applyFill="1" applyBorder="1" applyAlignment="1">
      <alignment horizontal="right" vertical="center" wrapText="1"/>
    </xf>
    <xf numFmtId="0" fontId="59" fillId="20" borderId="9" xfId="0" applyFont="1" applyFill="1" applyBorder="1" applyAlignment="1">
      <alignment horizontal="left" vertical="top" wrapText="1"/>
    </xf>
    <xf numFmtId="164" fontId="0" fillId="20" borderId="33" xfId="0" applyNumberFormat="1" applyFont="1" applyFill="1" applyBorder="1" applyAlignment="1">
      <alignment horizontal="right" vertical="center" wrapText="1"/>
    </xf>
    <xf numFmtId="0" fontId="0" fillId="20" borderId="83" xfId="0" applyFont="1" applyFill="1" applyBorder="1" applyAlignment="1">
      <alignment horizontal="center" vertical="center"/>
    </xf>
    <xf numFmtId="164" fontId="28" fillId="20" borderId="55" xfId="0" applyNumberFormat="1" applyFont="1" applyFill="1" applyBorder="1" applyAlignment="1">
      <alignment horizontal="left" vertical="top" wrapText="1"/>
    </xf>
    <xf numFmtId="164" fontId="50" fillId="41" borderId="36" xfId="0" applyNumberFormat="1" applyFont="1" applyFill="1" applyBorder="1" applyAlignment="1" applyProtection="1">
      <alignment vertical="center" wrapText="1"/>
    </xf>
    <xf numFmtId="0" fontId="88" fillId="0" borderId="0" xfId="0" applyNumberFormat="1" applyFont="1" applyAlignment="1">
      <alignment vertical="top" wrapText="1"/>
    </xf>
    <xf numFmtId="0" fontId="0" fillId="0" borderId="0" xfId="0" applyNumberFormat="1" applyAlignment="1">
      <alignment vertical="top" wrapText="1"/>
    </xf>
    <xf numFmtId="0" fontId="0" fillId="0" borderId="97" xfId="0" applyNumberFormat="1" applyBorder="1" applyAlignment="1">
      <alignment vertical="top" wrapText="1"/>
    </xf>
    <xf numFmtId="0" fontId="0" fillId="0" borderId="96" xfId="0" applyNumberFormat="1" applyBorder="1" applyAlignment="1">
      <alignment vertical="top" wrapText="1"/>
    </xf>
    <xf numFmtId="0" fontId="0" fillId="0" borderId="94" xfId="0" applyNumberFormat="1" applyBorder="1" applyAlignment="1">
      <alignment vertical="top" wrapText="1"/>
    </xf>
    <xf numFmtId="0" fontId="0" fillId="0" borderId="100" xfId="0" applyNumberFormat="1" applyBorder="1" applyAlignment="1">
      <alignment vertical="top" wrapText="1"/>
    </xf>
    <xf numFmtId="0" fontId="0" fillId="0" borderId="99" xfId="0" applyNumberFormat="1" applyBorder="1" applyAlignment="1">
      <alignment vertical="top" wrapText="1"/>
    </xf>
    <xf numFmtId="0" fontId="0" fillId="0" borderId="102" xfId="0" applyNumberFormat="1" applyBorder="1" applyAlignment="1">
      <alignment vertical="top" wrapText="1"/>
    </xf>
    <xf numFmtId="0" fontId="0" fillId="0" borderId="103" xfId="0" applyNumberFormat="1" applyBorder="1" applyAlignment="1">
      <alignment vertical="top" wrapText="1"/>
    </xf>
    <xf numFmtId="0" fontId="8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96" xfId="0" applyNumberFormat="1" applyBorder="1" applyAlignment="1">
      <alignment horizontal="center" vertical="top" wrapText="1"/>
    </xf>
    <xf numFmtId="0" fontId="0" fillId="0" borderId="98" xfId="0" applyNumberFormat="1" applyBorder="1" applyAlignment="1">
      <alignment horizontal="center" vertical="top" wrapText="1"/>
    </xf>
    <xf numFmtId="0" fontId="9" fillId="0" borderId="0" xfId="7" quotePrefix="1" applyNumberFormat="1" applyAlignment="1" applyProtection="1">
      <alignment horizontal="center" vertical="top" wrapText="1"/>
    </xf>
    <xf numFmtId="0" fontId="0" fillId="0" borderId="95" xfId="0" applyNumberFormat="1" applyBorder="1" applyAlignment="1">
      <alignment horizontal="center" vertical="top" wrapText="1"/>
    </xf>
    <xf numFmtId="0" fontId="0" fillId="0" borderId="99" xfId="0" applyNumberFormat="1" applyBorder="1" applyAlignment="1">
      <alignment horizontal="center" vertical="top" wrapText="1"/>
    </xf>
    <xf numFmtId="0" fontId="9" fillId="0" borderId="99" xfId="7" quotePrefix="1" applyNumberFormat="1" applyBorder="1" applyAlignment="1" applyProtection="1">
      <alignment horizontal="center" vertical="top" wrapText="1"/>
    </xf>
    <xf numFmtId="0" fontId="0" fillId="0" borderId="101" xfId="0" applyNumberFormat="1" applyBorder="1" applyAlignment="1">
      <alignment horizontal="center" vertical="top" wrapText="1"/>
    </xf>
    <xf numFmtId="0" fontId="0" fillId="0" borderId="103" xfId="0" applyNumberFormat="1" applyBorder="1" applyAlignment="1">
      <alignment horizontal="center" vertical="top" wrapText="1"/>
    </xf>
    <xf numFmtId="0" fontId="0" fillId="0" borderId="104" xfId="0" applyNumberFormat="1" applyBorder="1" applyAlignment="1">
      <alignment horizontal="center" vertical="top" wrapText="1"/>
    </xf>
    <xf numFmtId="0" fontId="60" fillId="0" borderId="0" xfId="11" applyFont="1" applyFill="1" applyBorder="1" applyAlignment="1">
      <alignment horizontal="left" vertical="center" wrapText="1"/>
    </xf>
    <xf numFmtId="0" fontId="0" fillId="0" borderId="0" xfId="0" applyBorder="1" applyAlignment="1">
      <alignment horizontal="center" vertical="center"/>
    </xf>
    <xf numFmtId="0" fontId="0" fillId="0" borderId="0" xfId="0" applyBorder="1"/>
    <xf numFmtId="0" fontId="31" fillId="42" borderId="0" xfId="9" applyFont="1" applyFill="1" applyAlignment="1">
      <alignment horizontal="center"/>
    </xf>
    <xf numFmtId="0" fontId="3" fillId="43" borderId="0" xfId="9" applyFill="1" applyAlignment="1">
      <alignment horizontal="center"/>
    </xf>
    <xf numFmtId="0" fontId="3" fillId="43" borderId="0" xfId="9" applyFont="1" applyFill="1"/>
    <xf numFmtId="0" fontId="3" fillId="43" borderId="0" xfId="9" quotePrefix="1" applyFill="1" applyAlignment="1">
      <alignment horizontal="center"/>
    </xf>
    <xf numFmtId="0" fontId="3" fillId="43" borderId="0" xfId="9" applyFill="1"/>
    <xf numFmtId="14" fontId="3" fillId="43" borderId="0" xfId="9" applyNumberFormat="1" applyFill="1"/>
    <xf numFmtId="0" fontId="3" fillId="19" borderId="0" xfId="9" applyFill="1" applyAlignment="1">
      <alignment horizontal="center"/>
    </xf>
    <xf numFmtId="0" fontId="89" fillId="19" borderId="0" xfId="9" applyFont="1" applyFill="1"/>
    <xf numFmtId="0" fontId="3" fillId="19" borderId="0" xfId="9" applyFill="1"/>
    <xf numFmtId="14" fontId="3" fillId="19" borderId="0" xfId="9" applyNumberFormat="1" applyFill="1" applyAlignment="1">
      <alignment horizontal="center"/>
    </xf>
    <xf numFmtId="14" fontId="3" fillId="43" borderId="0" xfId="9" quotePrefix="1" applyNumberFormat="1" applyFill="1" applyAlignment="1">
      <alignment horizontal="center"/>
    </xf>
    <xf numFmtId="0" fontId="3" fillId="14" borderId="0" xfId="9" applyFill="1" applyAlignment="1">
      <alignment horizontal="center"/>
    </xf>
    <xf numFmtId="0" fontId="89" fillId="14" borderId="0" xfId="9" applyFont="1" applyFill="1"/>
    <xf numFmtId="0" fontId="3" fillId="14" borderId="0" xfId="9" applyFill="1"/>
    <xf numFmtId="14" fontId="3" fillId="14" borderId="0" xfId="9" applyNumberFormat="1" applyFill="1" applyAlignment="1">
      <alignment horizontal="center"/>
    </xf>
    <xf numFmtId="0" fontId="3" fillId="44" borderId="0" xfId="9" applyFill="1" applyAlignment="1">
      <alignment horizontal="center"/>
    </xf>
    <xf numFmtId="0" fontId="89" fillId="44" borderId="0" xfId="9" applyFont="1" applyFill="1"/>
    <xf numFmtId="0" fontId="3" fillId="44" borderId="0" xfId="9" applyFill="1"/>
    <xf numFmtId="0" fontId="3" fillId="44" borderId="0" xfId="9" applyFill="1" applyAlignment="1">
      <alignment wrapText="1"/>
    </xf>
    <xf numFmtId="14" fontId="3" fillId="44" borderId="0" xfId="9" applyNumberFormat="1" applyFill="1" applyAlignment="1">
      <alignment horizontal="center"/>
    </xf>
    <xf numFmtId="0" fontId="3" fillId="11" borderId="0" xfId="9" applyFill="1" applyAlignment="1">
      <alignment horizontal="center"/>
    </xf>
    <xf numFmtId="0" fontId="89" fillId="11" borderId="0" xfId="9" applyFont="1" applyFill="1"/>
    <xf numFmtId="0" fontId="3" fillId="11" borderId="0" xfId="9" applyFill="1"/>
    <xf numFmtId="0" fontId="3" fillId="11" borderId="0" xfId="9" applyFill="1" applyAlignment="1">
      <alignment wrapText="1"/>
    </xf>
    <xf numFmtId="14" fontId="3" fillId="11" borderId="0" xfId="9" applyNumberFormat="1" applyFill="1" applyAlignment="1">
      <alignment horizontal="center"/>
    </xf>
    <xf numFmtId="0" fontId="52" fillId="0" borderId="17" xfId="10" applyFont="1" applyBorder="1" applyAlignment="1">
      <alignment horizontal="center" vertical="center"/>
    </xf>
    <xf numFmtId="0" fontId="52" fillId="0" borderId="7" xfId="10" applyFont="1" applyBorder="1" applyAlignment="1">
      <alignment horizontal="center" vertical="center"/>
    </xf>
    <xf numFmtId="0" fontId="52" fillId="0" borderId="4" xfId="10" applyFont="1" applyBorder="1" applyAlignment="1">
      <alignment horizontal="center" vertical="center"/>
    </xf>
    <xf numFmtId="0" fontId="40" fillId="8" borderId="47" xfId="0" applyFont="1" applyFill="1" applyBorder="1" applyAlignment="1">
      <alignment horizontal="center" vertical="center" wrapText="1"/>
    </xf>
    <xf numFmtId="0" fontId="28" fillId="0" borderId="75" xfId="0" applyFont="1" applyBorder="1" applyProtection="1"/>
    <xf numFmtId="0" fontId="46" fillId="0" borderId="76" xfId="0" applyFont="1" applyBorder="1" applyAlignment="1" applyProtection="1">
      <alignment horizontal="center"/>
    </xf>
    <xf numFmtId="0" fontId="92" fillId="11" borderId="14" xfId="0" applyFont="1" applyFill="1" applyBorder="1" applyAlignment="1">
      <alignment horizontal="center"/>
    </xf>
    <xf numFmtId="0" fontId="91" fillId="11" borderId="0" xfId="9" applyFont="1" applyFill="1" applyAlignment="1">
      <alignment horizontal="center"/>
    </xf>
    <xf numFmtId="0" fontId="93" fillId="11" borderId="0" xfId="9" applyFont="1" applyFill="1"/>
    <xf numFmtId="0" fontId="91" fillId="0" borderId="0" xfId="9" applyFont="1"/>
    <xf numFmtId="0" fontId="91" fillId="14" borderId="0" xfId="9" applyFont="1" applyFill="1" applyAlignment="1">
      <alignment horizontal="center"/>
    </xf>
    <xf numFmtId="0" fontId="2" fillId="15" borderId="0" xfId="13" applyFont="1" applyFill="1" applyAlignment="1">
      <alignment horizontal="center" vertical="center" wrapText="1"/>
    </xf>
    <xf numFmtId="14" fontId="3" fillId="0" borderId="0" xfId="9" applyNumberFormat="1"/>
    <xf numFmtId="0" fontId="1" fillId="28" borderId="0" xfId="14" applyFill="1"/>
    <xf numFmtId="0" fontId="1" fillId="28" borderId="0" xfId="14" applyFont="1" applyFill="1"/>
    <xf numFmtId="0" fontId="1" fillId="28" borderId="0" xfId="14" applyFont="1" applyFill="1" applyAlignment="1">
      <alignment horizontal="center" vertical="center"/>
    </xf>
    <xf numFmtId="0" fontId="1" fillId="28" borderId="0" xfId="14" applyFill="1" applyAlignment="1">
      <alignment horizontal="center" vertical="center"/>
    </xf>
    <xf numFmtId="0" fontId="1" fillId="28" borderId="0" xfId="13" applyFont="1" applyFill="1"/>
    <xf numFmtId="0" fontId="1" fillId="28" borderId="0" xfId="13" applyFill="1"/>
    <xf numFmtId="0" fontId="74" fillId="45" borderId="0" xfId="9" applyFont="1" applyFill="1" applyAlignment="1">
      <alignment horizontal="center" vertical="center"/>
    </xf>
    <xf numFmtId="0" fontId="74" fillId="45" borderId="0" xfId="9" applyFont="1" applyFill="1" applyAlignment="1">
      <alignment vertical="center"/>
    </xf>
    <xf numFmtId="0" fontId="74" fillId="45" borderId="0" xfId="9" applyFont="1" applyFill="1" applyAlignment="1">
      <alignment vertical="center" wrapText="1"/>
    </xf>
    <xf numFmtId="14" fontId="74" fillId="45" borderId="0" xfId="9" applyNumberFormat="1" applyFont="1" applyFill="1" applyAlignment="1">
      <alignment horizontal="center" vertical="center"/>
    </xf>
    <xf numFmtId="0" fontId="74" fillId="0" borderId="0" xfId="9" applyFont="1" applyFill="1"/>
    <xf numFmtId="0" fontId="3" fillId="45" borderId="0" xfId="9" applyFont="1" applyFill="1" applyAlignment="1">
      <alignment horizontal="center" vertical="center"/>
    </xf>
    <xf numFmtId="0" fontId="3" fillId="0" borderId="0" xfId="9" applyFont="1"/>
    <xf numFmtId="0" fontId="3" fillId="45" borderId="0" xfId="9" applyFont="1" applyFill="1"/>
    <xf numFmtId="14" fontId="3" fillId="45" borderId="0" xfId="9" applyNumberFormat="1" applyFont="1" applyFill="1" applyAlignment="1">
      <alignment horizontal="center" vertical="center"/>
    </xf>
    <xf numFmtId="0" fontId="3" fillId="45" borderId="0" xfId="9" applyFill="1"/>
    <xf numFmtId="0" fontId="3" fillId="0" borderId="0" xfId="1" applyAlignment="1">
      <alignment horizontal="center"/>
    </xf>
    <xf numFmtId="14" fontId="3" fillId="0" borderId="0" xfId="1" applyNumberFormat="1" applyAlignment="1">
      <alignment horizontal="center"/>
    </xf>
    <xf numFmtId="0" fontId="3" fillId="45" borderId="0" xfId="9" applyFont="1" applyFill="1" applyAlignment="1">
      <alignment horizontal="left" vertical="top"/>
    </xf>
    <xf numFmtId="0" fontId="3" fillId="45" borderId="0" xfId="1" applyFill="1"/>
    <xf numFmtId="0" fontId="3" fillId="45" borderId="0" xfId="1" applyFill="1" applyAlignment="1">
      <alignment horizontal="left"/>
    </xf>
    <xf numFmtId="14" fontId="3" fillId="45" borderId="0" xfId="1" applyNumberFormat="1" applyFill="1" applyAlignment="1">
      <alignment horizontal="left"/>
    </xf>
    <xf numFmtId="0" fontId="96" fillId="0" borderId="76" xfId="0" applyFont="1" applyBorder="1" applyAlignment="1">
      <alignment horizontal="center" vertical="center" wrapText="1"/>
    </xf>
    <xf numFmtId="0" fontId="6" fillId="0" borderId="0" xfId="9" applyFont="1" applyFill="1" applyAlignment="1">
      <alignment vertical="center"/>
    </xf>
    <xf numFmtId="164" fontId="84" fillId="41" borderId="44" xfId="0" applyNumberFormat="1" applyFont="1" applyFill="1" applyBorder="1" applyAlignment="1" applyProtection="1">
      <alignment horizontal="right" vertical="center" wrapText="1"/>
    </xf>
    <xf numFmtId="0" fontId="60" fillId="46" borderId="0" xfId="0" applyFont="1" applyFill="1" applyAlignment="1">
      <alignment horizontal="center" vertical="center" wrapText="1"/>
    </xf>
    <xf numFmtId="0" fontId="8" fillId="25" borderId="0" xfId="9" applyFont="1" applyFill="1" applyBorder="1" applyAlignment="1">
      <alignment horizontal="left" wrapText="1"/>
    </xf>
    <xf numFmtId="0" fontId="52" fillId="0" borderId="17" xfId="10" applyFont="1" applyBorder="1" applyAlignment="1">
      <alignment horizontal="center" vertical="center"/>
    </xf>
    <xf numFmtId="0" fontId="52" fillId="0" borderId="7" xfId="10" applyFont="1" applyBorder="1" applyAlignment="1">
      <alignment horizontal="center" vertical="center"/>
    </xf>
    <xf numFmtId="0" fontId="52" fillId="0" borderId="4" xfId="10" applyFont="1" applyBorder="1" applyAlignment="1">
      <alignment horizontal="center" vertical="center"/>
    </xf>
    <xf numFmtId="0" fontId="8" fillId="25" borderId="0" xfId="9" applyFont="1" applyFill="1" applyBorder="1" applyAlignment="1" applyProtection="1">
      <alignment horizontal="center" vertical="top" wrapText="1"/>
    </xf>
    <xf numFmtId="0" fontId="2" fillId="15" borderId="19" xfId="15" applyFont="1" applyFill="1" applyBorder="1" applyAlignment="1">
      <alignment horizontal="center" vertical="center" wrapText="1"/>
    </xf>
    <xf numFmtId="0" fontId="2" fillId="15" borderId="17" xfId="15" applyFont="1" applyFill="1" applyBorder="1" applyAlignment="1">
      <alignment horizontal="center" vertical="center" wrapText="1"/>
    </xf>
    <xf numFmtId="0" fontId="2" fillId="15" borderId="8" xfId="15" applyFont="1" applyFill="1" applyBorder="1" applyAlignment="1">
      <alignment horizontal="center" vertical="center" wrapText="1"/>
    </xf>
    <xf numFmtId="0" fontId="2" fillId="15" borderId="0" xfId="15" applyFont="1" applyFill="1" applyBorder="1" applyAlignment="1">
      <alignment horizontal="center" vertical="center" wrapText="1"/>
    </xf>
    <xf numFmtId="0" fontId="2" fillId="15" borderId="7" xfId="15" applyFont="1" applyFill="1" applyBorder="1" applyAlignment="1">
      <alignment horizontal="center" vertical="center" wrapText="1"/>
    </xf>
    <xf numFmtId="0" fontId="2" fillId="15" borderId="74" xfId="15" applyFont="1" applyFill="1" applyBorder="1" applyAlignment="1">
      <alignment horizontal="center" vertical="center" wrapText="1"/>
    </xf>
    <xf numFmtId="0" fontId="1" fillId="0" borderId="0" xfId="15"/>
    <xf numFmtId="0" fontId="1" fillId="14" borderId="6" xfId="15" applyFill="1" applyBorder="1" applyAlignment="1">
      <alignment horizontal="center"/>
    </xf>
    <xf numFmtId="0" fontId="1" fillId="14" borderId="4" xfId="15" applyFill="1" applyBorder="1" applyAlignment="1">
      <alignment horizontal="center"/>
    </xf>
    <xf numFmtId="0" fontId="1" fillId="14" borderId="6" xfId="15" applyFill="1" applyBorder="1" applyAlignment="1">
      <alignment horizontal="center" vertical="center"/>
    </xf>
    <xf numFmtId="0" fontId="1" fillId="14" borderId="5" xfId="15" applyFill="1" applyBorder="1" applyAlignment="1">
      <alignment horizontal="center" vertical="center"/>
    </xf>
    <xf numFmtId="0" fontId="1" fillId="14" borderId="4" xfId="15" applyFill="1" applyBorder="1" applyAlignment="1">
      <alignment horizontal="center" vertical="center"/>
    </xf>
    <xf numFmtId="0" fontId="1" fillId="14" borderId="76" xfId="15" applyFill="1" applyBorder="1" applyAlignment="1">
      <alignment horizontal="center" vertical="center"/>
    </xf>
    <xf numFmtId="0" fontId="29" fillId="47" borderId="24" xfId="10" applyFont="1" applyFill="1" applyBorder="1"/>
    <xf numFmtId="0" fontId="18" fillId="47" borderId="26" xfId="10" applyFont="1" applyFill="1" applyBorder="1" applyAlignment="1">
      <alignment vertical="center" wrapText="1"/>
    </xf>
    <xf numFmtId="0" fontId="18" fillId="47" borderId="59" xfId="10" applyFont="1" applyFill="1" applyBorder="1" applyAlignment="1">
      <alignment vertical="center"/>
    </xf>
    <xf numFmtId="0" fontId="18" fillId="47" borderId="60" xfId="10" applyFont="1" applyFill="1" applyBorder="1" applyAlignment="1">
      <alignment horizontal="left" vertical="center"/>
    </xf>
    <xf numFmtId="0" fontId="18" fillId="47" borderId="64" xfId="10" applyFont="1" applyFill="1" applyBorder="1" applyAlignment="1">
      <alignment vertical="center"/>
    </xf>
    <xf numFmtId="0" fontId="18" fillId="47" borderId="62" xfId="10" applyFont="1" applyFill="1" applyBorder="1" applyAlignment="1">
      <alignment horizontal="left" vertical="center"/>
    </xf>
    <xf numFmtId="0" fontId="29" fillId="47" borderId="19" xfId="10" applyFont="1" applyFill="1" applyBorder="1"/>
    <xf numFmtId="0" fontId="30" fillId="47" borderId="17" xfId="10" applyFont="1" applyFill="1" applyBorder="1" applyAlignment="1">
      <alignment horizontal="center" vertical="center"/>
    </xf>
    <xf numFmtId="0" fontId="17" fillId="47" borderId="6" xfId="10" applyFill="1" applyBorder="1" applyAlignment="1">
      <alignment horizontal="center" vertical="center"/>
    </xf>
    <xf numFmtId="0" fontId="25" fillId="47" borderId="4" xfId="10" applyFont="1" applyFill="1" applyBorder="1" applyAlignment="1">
      <alignment horizontal="center" vertical="center"/>
    </xf>
    <xf numFmtId="0" fontId="40" fillId="47" borderId="47" xfId="0" applyFont="1" applyFill="1" applyBorder="1" applyAlignment="1">
      <alignment horizontal="center" vertical="center" wrapText="1"/>
    </xf>
    <xf numFmtId="0" fontId="39" fillId="47" borderId="13" xfId="0" applyFont="1" applyFill="1" applyBorder="1" applyAlignment="1">
      <alignment horizontal="center" vertical="center"/>
    </xf>
    <xf numFmtId="0" fontId="39" fillId="47" borderId="26" xfId="0" applyFont="1" applyFill="1" applyBorder="1" applyAlignment="1">
      <alignment horizontal="center" vertical="center"/>
    </xf>
    <xf numFmtId="0" fontId="38" fillId="47" borderId="8" xfId="0" applyFont="1" applyFill="1" applyBorder="1" applyAlignment="1">
      <alignment horizontal="center" vertical="center" wrapText="1"/>
    </xf>
    <xf numFmtId="0" fontId="38" fillId="47" borderId="27" xfId="0" applyFont="1" applyFill="1" applyBorder="1" applyAlignment="1">
      <alignment horizontal="center" vertical="center" wrapText="1"/>
    </xf>
    <xf numFmtId="0" fontId="36" fillId="47" borderId="65" xfId="0" applyFont="1" applyFill="1" applyBorder="1" applyAlignment="1">
      <alignment horizontal="center" vertical="center" wrapText="1"/>
    </xf>
    <xf numFmtId="0" fontId="36" fillId="47" borderId="67" xfId="0" applyFont="1" applyFill="1" applyBorder="1" applyAlignment="1">
      <alignment horizontal="center" vertical="center" wrapText="1"/>
    </xf>
    <xf numFmtId="0" fontId="36" fillId="47" borderId="69" xfId="0" applyFont="1" applyFill="1" applyBorder="1" applyAlignment="1">
      <alignment horizontal="center" vertical="center" wrapText="1"/>
    </xf>
    <xf numFmtId="49" fontId="85" fillId="46" borderId="45" xfId="0" applyNumberFormat="1" applyFont="1" applyFill="1" applyBorder="1" applyAlignment="1" applyProtection="1">
      <alignment horizontal="center" vertical="center" wrapText="1"/>
    </xf>
    <xf numFmtId="49" fontId="86" fillId="46" borderId="88" xfId="10" applyNumberFormat="1" applyFont="1" applyFill="1" applyBorder="1" applyAlignment="1" applyProtection="1">
      <alignment horizontal="center" vertical="center"/>
    </xf>
    <xf numFmtId="49" fontId="87" fillId="46" borderId="89" xfId="10" applyNumberFormat="1" applyFont="1" applyFill="1" applyBorder="1" applyAlignment="1" applyProtection="1">
      <alignment horizontal="left" vertical="justify"/>
    </xf>
    <xf numFmtId="49" fontId="85" fillId="46" borderId="1" xfId="0" applyNumberFormat="1" applyFont="1" applyFill="1" applyBorder="1" applyAlignment="1" applyProtection="1">
      <alignment horizontal="center" vertical="center" wrapText="1"/>
    </xf>
    <xf numFmtId="49" fontId="86" fillId="46" borderId="90" xfId="10" applyNumberFormat="1" applyFont="1" applyFill="1" applyBorder="1" applyAlignment="1" applyProtection="1">
      <alignment horizontal="center" vertical="center"/>
    </xf>
    <xf numFmtId="49" fontId="87" fillId="46" borderId="91" xfId="10" applyNumberFormat="1" applyFont="1" applyFill="1" applyBorder="1" applyAlignment="1" applyProtection="1">
      <alignment horizontal="left" vertical="justify"/>
    </xf>
    <xf numFmtId="0" fontId="0" fillId="46" borderId="30" xfId="0" applyFont="1" applyFill="1" applyBorder="1" applyAlignment="1" applyProtection="1">
      <alignment horizontal="center" vertical="center"/>
    </xf>
    <xf numFmtId="0" fontId="0" fillId="46" borderId="83" xfId="0" applyFont="1" applyFill="1" applyBorder="1" applyAlignment="1" applyProtection="1">
      <alignment horizontal="center" vertical="center"/>
    </xf>
    <xf numFmtId="164" fontId="28" fillId="46" borderId="55" xfId="0" applyNumberFormat="1" applyFont="1" applyFill="1" applyBorder="1" applyAlignment="1" applyProtection="1">
      <alignment horizontal="left" vertical="top" wrapText="1"/>
    </xf>
    <xf numFmtId="49" fontId="85" fillId="46" borderId="34" xfId="0" applyNumberFormat="1" applyFont="1" applyFill="1" applyBorder="1" applyAlignment="1" applyProtection="1">
      <alignment horizontal="center" vertical="center" wrapText="1"/>
    </xf>
    <xf numFmtId="49" fontId="86" fillId="46" borderId="92" xfId="10" applyNumberFormat="1" applyFont="1" applyFill="1" applyBorder="1" applyAlignment="1" applyProtection="1">
      <alignment horizontal="center" vertical="center"/>
    </xf>
    <xf numFmtId="49" fontId="87" fillId="46" borderId="93" xfId="10" applyNumberFormat="1" applyFont="1" applyFill="1" applyBorder="1" applyAlignment="1" applyProtection="1">
      <alignment horizontal="left" vertical="justify"/>
    </xf>
    <xf numFmtId="0" fontId="27" fillId="47" borderId="105" xfId="0" applyFont="1" applyFill="1" applyBorder="1" applyAlignment="1">
      <alignment horizontal="left" vertical="center" wrapText="1"/>
    </xf>
    <xf numFmtId="0" fontId="27" fillId="47" borderId="106" xfId="0" applyFont="1" applyFill="1" applyBorder="1" applyAlignment="1">
      <alignment horizontal="left" vertical="center" wrapText="1"/>
    </xf>
    <xf numFmtId="0" fontId="27" fillId="47" borderId="107" xfId="0" applyFont="1" applyFill="1" applyBorder="1" applyAlignment="1">
      <alignment horizontal="left" vertical="center" wrapText="1"/>
    </xf>
    <xf numFmtId="164" fontId="50" fillId="46" borderId="108" xfId="0" applyNumberFormat="1" applyFont="1" applyFill="1" applyBorder="1" applyAlignment="1" applyProtection="1">
      <alignment vertical="center" wrapText="1"/>
    </xf>
    <xf numFmtId="164" fontId="0" fillId="46" borderId="2" xfId="0" applyNumberFormat="1" applyFont="1" applyFill="1" applyBorder="1" applyAlignment="1" applyProtection="1">
      <alignment vertical="center" wrapText="1"/>
    </xf>
    <xf numFmtId="0" fontId="38" fillId="47" borderId="84" xfId="0" applyFont="1" applyFill="1" applyBorder="1" applyAlignment="1">
      <alignment horizontal="center" vertical="center" wrapText="1"/>
    </xf>
    <xf numFmtId="0" fontId="0" fillId="0" borderId="30" xfId="0" applyBorder="1" applyAlignment="1">
      <alignment vertical="center" wrapText="1"/>
    </xf>
    <xf numFmtId="0" fontId="3" fillId="48" borderId="0" xfId="1" applyFont="1" applyFill="1" applyBorder="1"/>
    <xf numFmtId="0" fontId="3" fillId="48" borderId="0" xfId="1" applyFont="1" applyFill="1" applyBorder="1" applyAlignment="1">
      <alignment horizontal="left"/>
    </xf>
    <xf numFmtId="14" fontId="3" fillId="48" borderId="0" xfId="1" applyNumberFormat="1" applyFont="1" applyFill="1" applyBorder="1" applyAlignment="1">
      <alignment horizontal="left"/>
    </xf>
    <xf numFmtId="0" fontId="3" fillId="49" borderId="0" xfId="1" applyFont="1" applyFill="1" applyBorder="1"/>
    <xf numFmtId="0" fontId="3" fillId="49" borderId="0" xfId="1" applyFont="1" applyFill="1" applyBorder="1" applyAlignment="1">
      <alignment horizontal="center"/>
    </xf>
    <xf numFmtId="14" fontId="3" fillId="49" borderId="0" xfId="1" applyNumberFormat="1" applyFont="1" applyFill="1" applyBorder="1" applyAlignment="1">
      <alignment horizontal="center"/>
    </xf>
    <xf numFmtId="0" fontId="3" fillId="49" borderId="0" xfId="1" applyFont="1" applyFill="1" applyBorder="1" applyAlignment="1">
      <alignment wrapText="1"/>
    </xf>
    <xf numFmtId="0" fontId="89" fillId="49" borderId="0" xfId="9" applyFont="1" applyFill="1" applyBorder="1" applyAlignment="1">
      <alignment horizontal="left" vertical="top"/>
    </xf>
    <xf numFmtId="0" fontId="89" fillId="49" borderId="0" xfId="1" applyFont="1" applyFill="1" applyBorder="1"/>
    <xf numFmtId="0" fontId="89" fillId="49" borderId="0" xfId="1" applyFont="1" applyFill="1" applyBorder="1" applyAlignment="1">
      <alignment horizontal="center"/>
    </xf>
    <xf numFmtId="14" fontId="89" fillId="49" borderId="0" xfId="1" applyNumberFormat="1" applyFont="1" applyFill="1" applyBorder="1" applyAlignment="1">
      <alignment horizontal="center"/>
    </xf>
    <xf numFmtId="0" fontId="89" fillId="45" borderId="0" xfId="9" applyFont="1" applyFill="1"/>
    <xf numFmtId="0" fontId="89" fillId="45" borderId="0" xfId="9" applyFont="1" applyFill="1" applyAlignment="1">
      <alignment horizontal="center"/>
    </xf>
    <xf numFmtId="0" fontId="89" fillId="0" borderId="0" xfId="9" applyFont="1"/>
    <xf numFmtId="0" fontId="47" fillId="0" borderId="0" xfId="0" applyFont="1" applyFill="1" applyBorder="1"/>
    <xf numFmtId="0" fontId="24" fillId="50" borderId="26" xfId="16" applyFont="1" applyFill="1" applyBorder="1" applyAlignment="1" applyProtection="1">
      <alignment horizontal="left" vertical="center" wrapText="1"/>
    </xf>
    <xf numFmtId="0" fontId="24" fillId="50" borderId="110" xfId="16" applyFont="1" applyFill="1" applyBorder="1" applyAlignment="1" applyProtection="1">
      <alignment horizontal="center" vertical="center" wrapText="1"/>
    </xf>
    <xf numFmtId="0" fontId="27" fillId="50" borderId="110" xfId="16" applyFont="1" applyFill="1" applyBorder="1" applyAlignment="1" applyProtection="1">
      <alignment horizontal="center" vertical="center" wrapText="1"/>
    </xf>
    <xf numFmtId="0" fontId="27" fillId="50" borderId="74" xfId="16" applyFont="1" applyFill="1" applyBorder="1" applyAlignment="1" applyProtection="1">
      <alignment horizontal="center" vertical="center" wrapText="1"/>
    </xf>
    <xf numFmtId="0" fontId="102" fillId="50" borderId="74" xfId="16" applyFont="1" applyFill="1" applyBorder="1" applyAlignment="1" applyProtection="1">
      <alignment horizontal="center" vertical="center" wrapText="1"/>
    </xf>
    <xf numFmtId="0" fontId="17" fillId="50" borderId="26" xfId="16" applyFont="1" applyFill="1" applyBorder="1" applyAlignment="1" applyProtection="1">
      <alignment horizontal="left" vertical="top" wrapText="1"/>
    </xf>
    <xf numFmtId="0" fontId="17" fillId="50" borderId="110" xfId="16" applyFont="1" applyFill="1" applyBorder="1" applyAlignment="1" applyProtection="1">
      <alignment horizontal="center" vertical="center" wrapText="1"/>
    </xf>
    <xf numFmtId="0" fontId="102" fillId="51" borderId="112" xfId="16" applyFont="1" applyFill="1" applyBorder="1" applyAlignment="1" applyProtection="1">
      <alignment horizontal="center" vertical="center" wrapText="1"/>
      <protection locked="0"/>
    </xf>
    <xf numFmtId="0" fontId="102" fillId="51" borderId="113" xfId="16" applyFont="1" applyFill="1" applyBorder="1" applyAlignment="1" applyProtection="1">
      <alignment horizontal="center" vertical="center" wrapText="1"/>
      <protection locked="0"/>
    </xf>
    <xf numFmtId="0" fontId="17" fillId="50" borderId="26" xfId="16" applyFont="1" applyFill="1" applyBorder="1" applyAlignment="1" applyProtection="1">
      <alignment horizontal="left" vertical="center" wrapText="1"/>
    </xf>
    <xf numFmtId="0" fontId="17" fillId="50" borderId="110" xfId="16" applyFont="1" applyFill="1" applyBorder="1" applyAlignment="1" applyProtection="1">
      <alignment horizontal="left" vertical="center" wrapText="1"/>
    </xf>
    <xf numFmtId="0" fontId="17" fillId="50" borderId="110" xfId="16" applyFont="1" applyFill="1" applyBorder="1" applyAlignment="1" applyProtection="1">
      <alignment horizontal="left" vertical="center" wrapText="1" indent="1"/>
    </xf>
    <xf numFmtId="0" fontId="62" fillId="50" borderId="111" xfId="0" applyFont="1" applyFill="1" applyBorder="1" applyAlignment="1">
      <alignment horizontal="center" vertical="center" textRotation="180" wrapText="1"/>
    </xf>
    <xf numFmtId="0" fontId="99" fillId="53" borderId="110" xfId="16" applyFont="1" applyFill="1" applyBorder="1" applyAlignment="1" applyProtection="1">
      <alignment horizontal="left" vertical="center" wrapText="1"/>
    </xf>
    <xf numFmtId="0" fontId="103" fillId="53" borderId="110" xfId="16" applyFont="1" applyFill="1" applyBorder="1" applyAlignment="1" applyProtection="1">
      <alignment horizontal="center" vertical="center" wrapText="1"/>
    </xf>
    <xf numFmtId="0" fontId="104" fillId="54" borderId="112" xfId="16" applyFont="1" applyFill="1" applyBorder="1" applyAlignment="1" applyProtection="1">
      <alignment horizontal="center" vertical="center" wrapText="1"/>
      <protection locked="0"/>
    </xf>
    <xf numFmtId="0" fontId="104" fillId="54" borderId="113" xfId="16" applyFont="1" applyFill="1" applyBorder="1" applyAlignment="1" applyProtection="1">
      <alignment horizontal="center" vertical="center" wrapText="1"/>
      <protection locked="0"/>
    </xf>
    <xf numFmtId="0" fontId="102" fillId="51" borderId="19" xfId="16" applyFont="1" applyFill="1" applyBorder="1" applyAlignment="1" applyProtection="1">
      <alignment horizontal="center" vertical="center" wrapText="1"/>
      <protection locked="0"/>
    </xf>
    <xf numFmtId="0" fontId="17" fillId="50" borderId="24" xfId="16" applyFont="1" applyFill="1" applyBorder="1" applyAlignment="1" applyProtection="1">
      <alignment horizontal="center" vertical="center" wrapText="1"/>
    </xf>
    <xf numFmtId="0" fontId="102" fillId="54" borderId="74" xfId="16" applyFont="1" applyFill="1" applyBorder="1" applyAlignment="1" applyProtection="1">
      <alignment horizontal="center" vertical="center" wrapText="1"/>
      <protection locked="0"/>
    </xf>
    <xf numFmtId="0" fontId="102" fillId="54" borderId="119" xfId="16" applyFont="1" applyFill="1" applyBorder="1" applyAlignment="1" applyProtection="1">
      <alignment horizontal="center" vertical="center" wrapText="1"/>
      <protection locked="0"/>
    </xf>
    <xf numFmtId="0" fontId="102" fillId="54" borderId="112" xfId="16" applyFont="1" applyFill="1" applyBorder="1" applyAlignment="1" applyProtection="1">
      <alignment horizontal="center" vertical="center" wrapText="1"/>
      <protection locked="0"/>
    </xf>
    <xf numFmtId="0" fontId="102" fillId="56" borderId="120" xfId="16" applyFont="1" applyFill="1" applyBorder="1" applyAlignment="1" applyProtection="1">
      <alignment horizontal="center" vertical="center" wrapText="1"/>
      <protection locked="0"/>
    </xf>
    <xf numFmtId="0" fontId="102" fillId="56" borderId="121" xfId="16" applyFont="1" applyFill="1" applyBorder="1" applyAlignment="1" applyProtection="1">
      <alignment horizontal="center" vertical="center" wrapText="1"/>
      <protection locked="0"/>
    </xf>
    <xf numFmtId="0" fontId="102" fillId="56" borderId="122" xfId="16" applyFont="1" applyFill="1" applyBorder="1" applyAlignment="1" applyProtection="1">
      <alignment horizontal="center" vertical="center" wrapText="1"/>
      <protection locked="0"/>
    </xf>
    <xf numFmtId="0" fontId="102" fillId="51" borderId="123" xfId="16" applyFont="1" applyFill="1" applyBorder="1" applyAlignment="1" applyProtection="1">
      <alignment horizontal="center" vertical="center" wrapText="1"/>
      <protection locked="0"/>
    </xf>
    <xf numFmtId="0" fontId="102" fillId="51" borderId="24" xfId="16" applyFont="1" applyFill="1" applyBorder="1" applyAlignment="1" applyProtection="1">
      <alignment horizontal="center" vertical="center" wrapText="1"/>
      <protection locked="0"/>
    </xf>
    <xf numFmtId="0" fontId="102" fillId="51" borderId="110" xfId="16" applyFont="1" applyFill="1" applyBorder="1" applyAlignment="1" applyProtection="1">
      <alignment horizontal="center" vertical="center" wrapText="1"/>
      <protection locked="0"/>
    </xf>
    <xf numFmtId="0" fontId="107" fillId="0" borderId="0" xfId="0" applyFont="1" applyFill="1" applyBorder="1"/>
    <xf numFmtId="0" fontId="105" fillId="50" borderId="0" xfId="0" applyFont="1" applyFill="1" applyBorder="1" applyProtection="1">
      <protection locked="0"/>
    </xf>
    <xf numFmtId="0" fontId="106" fillId="50" borderId="110" xfId="16" applyFont="1" applyFill="1" applyBorder="1" applyAlignment="1" applyProtection="1">
      <alignment horizontal="center" vertical="center" wrapText="1"/>
      <protection locked="0"/>
    </xf>
    <xf numFmtId="0" fontId="17" fillId="50" borderId="110" xfId="16" applyFont="1" applyFill="1" applyBorder="1" applyAlignment="1" applyProtection="1">
      <alignment horizontal="center" vertical="center" wrapText="1"/>
      <protection locked="0"/>
    </xf>
    <xf numFmtId="0" fontId="3" fillId="48" borderId="0" xfId="1" applyFont="1" applyFill="1" applyBorder="1" applyAlignment="1">
      <alignment wrapText="1"/>
    </xf>
    <xf numFmtId="0" fontId="47" fillId="0" borderId="0" xfId="0" applyFont="1" applyFill="1" applyBorder="1" applyProtection="1">
      <protection locked="0"/>
    </xf>
    <xf numFmtId="0" fontId="47" fillId="52" borderId="12" xfId="0" applyFont="1" applyFill="1" applyBorder="1" applyProtection="1">
      <protection locked="0"/>
    </xf>
    <xf numFmtId="0" fontId="47" fillId="52" borderId="30" xfId="0" applyFont="1" applyFill="1" applyBorder="1" applyProtection="1">
      <protection locked="0"/>
    </xf>
    <xf numFmtId="0" fontId="47" fillId="55" borderId="12" xfId="0" applyFont="1" applyFill="1" applyBorder="1" applyAlignment="1" applyProtection="1">
      <alignment wrapText="1"/>
      <protection locked="0"/>
    </xf>
    <xf numFmtId="0" fontId="47" fillId="55" borderId="30" xfId="0" applyFont="1" applyFill="1" applyBorder="1" applyProtection="1">
      <protection locked="0"/>
    </xf>
    <xf numFmtId="0" fontId="107" fillId="0" borderId="0" xfId="0" applyFont="1" applyFill="1" applyBorder="1" applyProtection="1">
      <protection locked="0"/>
    </xf>
    <xf numFmtId="0" fontId="47" fillId="0" borderId="0" xfId="0" applyFont="1" applyFill="1" applyBorder="1" applyProtection="1"/>
    <xf numFmtId="0" fontId="8" fillId="5" borderId="30" xfId="9" applyFont="1" applyFill="1" applyBorder="1" applyAlignment="1" applyProtection="1">
      <alignment horizontal="center" vertical="center" wrapText="1"/>
    </xf>
    <xf numFmtId="0" fontId="8" fillId="5" borderId="14" xfId="9" applyFont="1" applyFill="1" applyBorder="1" applyAlignment="1" applyProtection="1">
      <alignment horizontal="center" vertical="top" wrapText="1"/>
    </xf>
    <xf numFmtId="0" fontId="9" fillId="0" borderId="0" xfId="7" applyAlignment="1" applyProtection="1"/>
    <xf numFmtId="164" fontId="83" fillId="57" borderId="33" xfId="0" applyNumberFormat="1" applyFont="1" applyFill="1" applyBorder="1" applyAlignment="1" applyProtection="1">
      <alignment horizontal="right" vertical="center" wrapText="1"/>
    </xf>
    <xf numFmtId="0" fontId="8" fillId="28" borderId="15" xfId="1" applyFont="1" applyFill="1" applyBorder="1" applyAlignment="1">
      <alignment horizontal="left" vertical="center"/>
    </xf>
    <xf numFmtId="0" fontId="66" fillId="25" borderId="18" xfId="1" applyFont="1" applyFill="1" applyBorder="1" applyAlignment="1">
      <alignment horizontal="right" wrapText="1"/>
    </xf>
    <xf numFmtId="0" fontId="70" fillId="25" borderId="58" xfId="1" applyFont="1" applyFill="1" applyBorder="1" applyAlignment="1">
      <alignment horizontal="center" vertical="center" wrapText="1"/>
    </xf>
    <xf numFmtId="0" fontId="31" fillId="25" borderId="49" xfId="1" applyFont="1" applyFill="1" applyBorder="1" applyAlignment="1">
      <alignment horizontal="center" vertical="center"/>
    </xf>
    <xf numFmtId="0" fontId="71" fillId="26" borderId="25" xfId="1" applyFont="1" applyFill="1" applyBorder="1" applyAlignment="1">
      <alignment horizontal="center" vertical="center"/>
    </xf>
    <xf numFmtId="0" fontId="7" fillId="25" borderId="0" xfId="9" applyFont="1" applyFill="1" applyBorder="1" applyAlignment="1">
      <alignment horizontal="left" vertical="center" wrapText="1"/>
    </xf>
    <xf numFmtId="0" fontId="8" fillId="25" borderId="0" xfId="9" applyFont="1" applyFill="1" applyBorder="1" applyAlignment="1">
      <alignment horizontal="left" vertical="center" wrapText="1"/>
    </xf>
    <xf numFmtId="0" fontId="7" fillId="25" borderId="0" xfId="9" applyFont="1" applyFill="1" applyBorder="1" applyAlignment="1">
      <alignment horizontal="left" vertical="center"/>
    </xf>
    <xf numFmtId="0" fontId="8" fillId="28" borderId="15" xfId="9" applyFont="1" applyFill="1" applyBorder="1" applyAlignment="1">
      <alignment horizontal="left" vertical="center"/>
    </xf>
    <xf numFmtId="0" fontId="7" fillId="25" borderId="0" xfId="9" quotePrefix="1" applyFont="1" applyFill="1" applyBorder="1" applyAlignment="1">
      <alignment horizontal="left" vertical="center" wrapText="1"/>
    </xf>
    <xf numFmtId="0" fontId="8" fillId="25" borderId="0" xfId="9" applyFont="1" applyFill="1" applyBorder="1" applyAlignment="1">
      <alignment horizontal="left" vertical="center" wrapText="1" indent="3"/>
    </xf>
    <xf numFmtId="0" fontId="14" fillId="25" borderId="0" xfId="9" applyFont="1" applyFill="1" applyBorder="1" applyAlignment="1">
      <alignment horizontal="left" vertical="center" wrapText="1" indent="3"/>
    </xf>
    <xf numFmtId="0" fontId="7" fillId="25" borderId="0" xfId="9" applyFont="1" applyFill="1" applyBorder="1" applyAlignment="1">
      <alignment horizontal="left" vertical="top" wrapText="1" indent="3"/>
    </xf>
    <xf numFmtId="0" fontId="10" fillId="25" borderId="0" xfId="7" applyFont="1" applyFill="1" applyBorder="1" applyAlignment="1" applyProtection="1">
      <alignment horizontal="center" vertical="center"/>
    </xf>
    <xf numFmtId="0" fontId="8" fillId="25" borderId="0" xfId="9" applyFont="1" applyFill="1" applyBorder="1" applyAlignment="1">
      <alignment horizontal="center" vertical="center"/>
    </xf>
    <xf numFmtId="0" fontId="7" fillId="25" borderId="0" xfId="9" applyFont="1" applyFill="1" applyBorder="1" applyAlignment="1">
      <alignment horizontal="left" vertical="center" wrapText="1" indent="3"/>
    </xf>
    <xf numFmtId="0" fontId="7" fillId="25" borderId="0" xfId="9" applyFont="1" applyFill="1" applyBorder="1" applyAlignment="1">
      <alignment horizontal="left"/>
    </xf>
    <xf numFmtId="0" fontId="70" fillId="25" borderId="58" xfId="1" applyFont="1" applyFill="1" applyBorder="1" applyAlignment="1">
      <alignment horizontal="center"/>
    </xf>
    <xf numFmtId="0" fontId="71" fillId="26" borderId="5" xfId="1" applyFont="1" applyFill="1" applyBorder="1" applyAlignment="1">
      <alignment horizontal="center" vertical="center"/>
    </xf>
    <xf numFmtId="0" fontId="8" fillId="25" borderId="0" xfId="9" applyFont="1" applyFill="1" applyBorder="1" applyAlignment="1">
      <alignment horizontal="left" wrapText="1"/>
    </xf>
    <xf numFmtId="0" fontId="8" fillId="28" borderId="15" xfId="9" applyFont="1" applyFill="1" applyBorder="1" applyAlignment="1">
      <alignment vertical="center"/>
    </xf>
    <xf numFmtId="0" fontId="7" fillId="25" borderId="0" xfId="9" applyFont="1" applyFill="1" applyBorder="1" applyAlignment="1">
      <alignment vertical="center" wrapText="1"/>
    </xf>
    <xf numFmtId="0" fontId="10" fillId="25" borderId="0" xfId="7" applyFont="1" applyFill="1" applyBorder="1" applyAlignment="1" applyProtection="1">
      <alignment horizontal="center" vertical="center" wrapText="1"/>
    </xf>
    <xf numFmtId="0" fontId="7" fillId="25" borderId="0" xfId="9" applyFont="1" applyFill="1" applyBorder="1" applyAlignment="1">
      <alignment horizontal="left" wrapText="1"/>
    </xf>
    <xf numFmtId="0" fontId="8" fillId="25" borderId="0" xfId="9" applyFont="1" applyFill="1" applyBorder="1" applyAlignment="1">
      <alignment horizontal="left" vertical="center"/>
    </xf>
    <xf numFmtId="0" fontId="7" fillId="25" borderId="0" xfId="9" applyFont="1" applyFill="1" applyBorder="1" applyAlignment="1">
      <alignment horizontal="left" vertical="top" wrapText="1"/>
    </xf>
    <xf numFmtId="0" fontId="70" fillId="25" borderId="58" xfId="9" applyFont="1" applyFill="1" applyBorder="1" applyAlignment="1">
      <alignment horizontal="center"/>
    </xf>
    <xf numFmtId="0" fontId="31" fillId="25" borderId="49" xfId="9" applyFont="1" applyFill="1" applyBorder="1" applyAlignment="1">
      <alignment horizontal="center" vertical="center"/>
    </xf>
    <xf numFmtId="0" fontId="71" fillId="26" borderId="5" xfId="9" applyFont="1" applyFill="1" applyBorder="1" applyAlignment="1">
      <alignment horizontal="center" vertical="center"/>
    </xf>
    <xf numFmtId="0" fontId="7" fillId="17" borderId="0" xfId="9" applyFont="1" applyFill="1" applyBorder="1" applyAlignment="1" applyProtection="1">
      <alignment horizontal="center" vertical="center"/>
      <protection locked="0"/>
    </xf>
    <xf numFmtId="0" fontId="77" fillId="25" borderId="0" xfId="9" applyFont="1" applyFill="1" applyBorder="1" applyAlignment="1">
      <alignment horizontal="center" wrapText="1"/>
    </xf>
    <xf numFmtId="0" fontId="70" fillId="25" borderId="58" xfId="1" applyFont="1" applyFill="1" applyBorder="1" applyAlignment="1">
      <alignment horizontal="center" vertical="center"/>
    </xf>
    <xf numFmtId="0" fontId="67" fillId="25" borderId="18" xfId="1" applyFont="1" applyFill="1" applyBorder="1" applyAlignment="1">
      <alignment horizontal="center" wrapText="1" shrinkToFit="1"/>
    </xf>
    <xf numFmtId="0" fontId="70" fillId="25" borderId="58" xfId="1" applyFont="1" applyFill="1" applyBorder="1" applyAlignment="1">
      <alignment horizontal="center" vertical="center" wrapText="1" shrinkToFit="1"/>
    </xf>
    <xf numFmtId="0" fontId="31" fillId="25" borderId="49" xfId="1" applyFont="1" applyFill="1" applyBorder="1" applyAlignment="1">
      <alignment horizontal="center" vertical="center" wrapText="1" shrinkToFit="1"/>
    </xf>
    <xf numFmtId="0" fontId="71" fillId="26" borderId="15" xfId="1" applyFont="1" applyFill="1" applyBorder="1" applyAlignment="1">
      <alignment horizontal="center" vertical="center" wrapText="1" shrinkToFit="1"/>
    </xf>
    <xf numFmtId="0" fontId="67" fillId="25" borderId="15" xfId="10" applyFont="1" applyFill="1" applyBorder="1" applyAlignment="1">
      <alignment horizontal="center" vertical="center"/>
    </xf>
    <xf numFmtId="0" fontId="17" fillId="41" borderId="16" xfId="10" applyFont="1" applyFill="1" applyBorder="1" applyAlignment="1" applyProtection="1">
      <alignment horizontal="left" vertical="center" wrapText="1"/>
    </xf>
    <xf numFmtId="0" fontId="0" fillId="41" borderId="12" xfId="0" applyFill="1" applyBorder="1" applyAlignment="1">
      <alignment horizontal="left" vertical="center" wrapText="1"/>
    </xf>
    <xf numFmtId="0" fontId="18" fillId="8" borderId="21" xfId="10" applyFont="1" applyFill="1" applyBorder="1" applyAlignment="1" applyProtection="1">
      <alignment horizontal="center" vertical="center" wrapText="1"/>
    </xf>
    <xf numFmtId="0" fontId="18" fillId="8" borderId="22" xfId="10" applyFont="1" applyFill="1" applyBorder="1" applyAlignment="1" applyProtection="1">
      <alignment horizontal="center" vertical="center" wrapText="1"/>
    </xf>
    <xf numFmtId="0" fontId="34" fillId="8" borderId="58" xfId="10" applyFont="1" applyFill="1" applyBorder="1" applyAlignment="1" applyProtection="1">
      <alignment horizontal="center" vertical="center"/>
    </xf>
    <xf numFmtId="0" fontId="34" fillId="8" borderId="51" xfId="10" applyFont="1" applyFill="1" applyBorder="1" applyAlignment="1" applyProtection="1">
      <alignment horizontal="center" vertical="center"/>
    </xf>
    <xf numFmtId="0" fontId="34" fillId="8" borderId="5" xfId="10" applyFont="1" applyFill="1" applyBorder="1" applyAlignment="1" applyProtection="1">
      <alignment horizontal="center" vertical="center"/>
    </xf>
    <xf numFmtId="0" fontId="34" fillId="8" borderId="4" xfId="10" applyFont="1" applyFill="1" applyBorder="1" applyAlignment="1" applyProtection="1">
      <alignment horizontal="center" vertical="center"/>
    </xf>
    <xf numFmtId="0" fontId="41" fillId="9" borderId="38" xfId="5" applyNumberFormat="1" applyFont="1" applyFill="1" applyBorder="1" applyAlignment="1" applyProtection="1">
      <alignment horizontal="center" vertical="center" textRotation="90" wrapText="1"/>
    </xf>
    <xf numFmtId="0" fontId="41" fillId="9" borderId="28" xfId="5" applyNumberFormat="1" applyFont="1" applyFill="1" applyBorder="1" applyAlignment="1" applyProtection="1">
      <alignment horizontal="center" vertical="center" textRotation="90" wrapText="1"/>
    </xf>
    <xf numFmtId="0" fontId="19" fillId="9" borderId="71" xfId="5" applyNumberFormat="1" applyFont="1" applyFill="1" applyBorder="1" applyAlignment="1" applyProtection="1">
      <alignment horizontal="center" vertical="center" wrapText="1"/>
    </xf>
    <xf numFmtId="0" fontId="19" fillId="9" borderId="17" xfId="5" applyNumberFormat="1" applyFont="1" applyFill="1" applyBorder="1" applyAlignment="1" applyProtection="1">
      <alignment horizontal="center" vertical="center" wrapText="1"/>
    </xf>
    <xf numFmtId="0" fontId="19" fillId="9" borderId="43" xfId="5" applyNumberFormat="1" applyFont="1" applyFill="1" applyBorder="1" applyAlignment="1" applyProtection="1">
      <alignment horizontal="center" vertical="center" wrapText="1"/>
    </xf>
    <xf numFmtId="0" fontId="19" fillId="9" borderId="4" xfId="5" applyNumberFormat="1" applyFont="1" applyFill="1" applyBorder="1" applyAlignment="1" applyProtection="1">
      <alignment horizontal="center" vertical="center" wrapText="1"/>
    </xf>
    <xf numFmtId="0" fontId="24" fillId="9" borderId="24" xfId="10" applyFont="1" applyFill="1" applyBorder="1" applyAlignment="1" applyProtection="1">
      <alignment horizontal="center" vertical="center" wrapText="1"/>
    </xf>
    <xf numFmtId="0" fontId="24" fillId="9" borderId="25" xfId="10" applyFont="1" applyFill="1" applyBorder="1" applyAlignment="1" applyProtection="1">
      <alignment horizontal="center" vertical="center" wrapText="1"/>
    </xf>
    <xf numFmtId="0" fontId="24" fillId="9" borderId="26" xfId="10" applyFont="1" applyFill="1" applyBorder="1" applyAlignment="1" applyProtection="1">
      <alignment horizontal="center" vertical="center" wrapText="1"/>
    </xf>
    <xf numFmtId="0" fontId="46" fillId="0" borderId="19" xfId="0" applyFont="1" applyBorder="1" applyAlignment="1">
      <alignment horizontal="center" vertical="center"/>
    </xf>
    <xf numFmtId="0" fontId="46" fillId="0" borderId="17" xfId="0" applyFont="1" applyBorder="1" applyAlignment="1">
      <alignment horizontal="center" vertical="center"/>
    </xf>
    <xf numFmtId="0" fontId="46" fillId="0" borderId="8" xfId="0" applyFont="1" applyBorder="1" applyAlignment="1">
      <alignment horizontal="center" vertical="center"/>
    </xf>
    <xf numFmtId="0" fontId="46" fillId="0" borderId="7" xfId="0" applyFont="1" applyBorder="1" applyAlignment="1">
      <alignment horizontal="center" vertical="center"/>
    </xf>
    <xf numFmtId="0" fontId="46" fillId="0" borderId="6" xfId="0" applyFont="1" applyBorder="1" applyAlignment="1">
      <alignment horizontal="center" vertical="center"/>
    </xf>
    <xf numFmtId="0" fontId="46" fillId="0" borderId="4" xfId="0" applyFont="1" applyBorder="1" applyAlignment="1">
      <alignment horizontal="center" vertical="center"/>
    </xf>
    <xf numFmtId="0" fontId="46" fillId="0" borderId="74" xfId="0" applyFont="1" applyBorder="1" applyAlignment="1">
      <alignment horizontal="center" vertical="center"/>
    </xf>
    <xf numFmtId="0" fontId="46" fillId="0" borderId="75" xfId="0" applyFont="1" applyBorder="1" applyAlignment="1">
      <alignment horizontal="center" vertical="center"/>
    </xf>
    <xf numFmtId="0" fontId="46" fillId="0" borderId="76" xfId="0" applyFont="1" applyBorder="1" applyAlignment="1">
      <alignment horizontal="center" vertical="center"/>
    </xf>
    <xf numFmtId="0" fontId="21" fillId="0" borderId="16" xfId="10" applyFont="1" applyFill="1" applyBorder="1" applyAlignment="1" applyProtection="1">
      <alignment horizontal="left" vertical="center" wrapText="1"/>
    </xf>
    <xf numFmtId="0" fontId="21" fillId="0" borderId="12" xfId="10" applyFont="1" applyFill="1" applyBorder="1" applyAlignment="1" applyProtection="1">
      <alignment horizontal="left" vertical="center" wrapText="1"/>
    </xf>
    <xf numFmtId="0" fontId="51" fillId="0" borderId="0" xfId="0" applyFont="1" applyBorder="1" applyAlignment="1">
      <alignment horizontal="center" vertical="top" wrapText="1"/>
    </xf>
    <xf numFmtId="0" fontId="35" fillId="23" borderId="58" xfId="10" applyFont="1" applyFill="1" applyBorder="1" applyAlignment="1" applyProtection="1">
      <alignment horizontal="left" vertical="center" wrapText="1"/>
    </xf>
    <xf numFmtId="0" fontId="17" fillId="41" borderId="12" xfId="10" applyFont="1" applyFill="1" applyBorder="1" applyAlignment="1" applyProtection="1">
      <alignment horizontal="left" vertical="center" wrapText="1"/>
    </xf>
    <xf numFmtId="0" fontId="51" fillId="0" borderId="18" xfId="0" applyFont="1" applyBorder="1" applyAlignment="1">
      <alignment horizontal="center" vertical="top" wrapText="1"/>
    </xf>
    <xf numFmtId="0" fontId="18" fillId="8" borderId="20" xfId="10" applyFont="1" applyFill="1" applyBorder="1" applyAlignment="1" applyProtection="1">
      <alignment horizontal="center" vertical="center" wrapText="1"/>
    </xf>
    <xf numFmtId="0" fontId="34" fillId="8" borderId="63" xfId="10" applyFont="1" applyFill="1" applyBorder="1" applyAlignment="1" applyProtection="1">
      <alignment horizontal="center" vertical="center"/>
    </xf>
    <xf numFmtId="0" fontId="34" fillId="8" borderId="6" xfId="10" applyFont="1" applyFill="1" applyBorder="1" applyAlignment="1" applyProtection="1">
      <alignment horizontal="center" vertical="center"/>
    </xf>
    <xf numFmtId="0" fontId="40" fillId="9" borderId="71" xfId="5" applyNumberFormat="1" applyFont="1" applyFill="1" applyBorder="1" applyAlignment="1" applyProtection="1">
      <alignment horizontal="center" vertical="center" wrapText="1"/>
    </xf>
    <xf numFmtId="0" fontId="40" fillId="9" borderId="17" xfId="5" applyNumberFormat="1" applyFont="1" applyFill="1" applyBorder="1" applyAlignment="1" applyProtection="1">
      <alignment horizontal="center" vertical="center" wrapText="1"/>
    </xf>
    <xf numFmtId="0" fontId="40" fillId="9" borderId="43" xfId="5" applyNumberFormat="1" applyFont="1" applyFill="1" applyBorder="1" applyAlignment="1" applyProtection="1">
      <alignment horizontal="center" vertical="center" wrapText="1"/>
    </xf>
    <xf numFmtId="0" fontId="40" fillId="9" borderId="4" xfId="5" applyNumberFormat="1" applyFont="1" applyFill="1" applyBorder="1" applyAlignment="1" applyProtection="1">
      <alignment horizontal="center" vertical="center" wrapText="1"/>
    </xf>
    <xf numFmtId="0" fontId="24" fillId="8" borderId="24" xfId="10" applyFont="1" applyFill="1" applyBorder="1" applyAlignment="1" applyProtection="1">
      <alignment horizontal="center" vertical="center" wrapText="1"/>
    </xf>
    <xf numFmtId="0" fontId="24" fillId="8" borderId="25" xfId="10" applyFont="1" applyFill="1" applyBorder="1" applyAlignment="1" applyProtection="1">
      <alignment horizontal="center" vertical="center" wrapText="1"/>
    </xf>
    <xf numFmtId="0" fontId="24" fillId="8" borderId="26" xfId="10" applyFont="1" applyFill="1" applyBorder="1" applyAlignment="1" applyProtection="1">
      <alignment horizontal="center" vertical="center" wrapText="1"/>
    </xf>
    <xf numFmtId="0" fontId="21" fillId="41" borderId="16" xfId="10" applyFont="1" applyFill="1" applyBorder="1" applyAlignment="1">
      <alignment horizontal="left" vertical="center" wrapText="1"/>
    </xf>
    <xf numFmtId="0" fontId="21" fillId="41" borderId="12" xfId="10" applyFont="1" applyFill="1" applyBorder="1" applyAlignment="1">
      <alignment horizontal="left" vertical="center" wrapText="1"/>
    </xf>
    <xf numFmtId="0" fontId="17" fillId="14" borderId="16" xfId="10" applyFont="1" applyFill="1" applyBorder="1" applyAlignment="1">
      <alignment horizontal="left" vertical="center"/>
    </xf>
    <xf numFmtId="0" fontId="17" fillId="14" borderId="12" xfId="10" applyFont="1" applyFill="1" applyBorder="1" applyAlignment="1">
      <alignment horizontal="left" vertical="center"/>
    </xf>
    <xf numFmtId="0" fontId="21" fillId="0" borderId="16" xfId="10" applyFont="1" applyBorder="1" applyAlignment="1">
      <alignment horizontal="left" vertical="center"/>
    </xf>
    <xf numFmtId="0" fontId="21" fillId="0" borderId="12" xfId="10" applyFont="1" applyBorder="1" applyAlignment="1">
      <alignment horizontal="left" vertical="center"/>
    </xf>
    <xf numFmtId="0" fontId="40" fillId="9" borderId="38" xfId="5" applyNumberFormat="1" applyFont="1" applyFill="1" applyBorder="1" applyAlignment="1" applyProtection="1">
      <alignment horizontal="center" vertical="center" textRotation="90" wrapText="1"/>
    </xf>
    <xf numFmtId="0" fontId="40" fillId="9" borderId="28" xfId="5" applyNumberFormat="1" applyFont="1" applyFill="1" applyBorder="1" applyAlignment="1" applyProtection="1">
      <alignment horizontal="center" vertical="center" textRotation="90" wrapText="1"/>
    </xf>
    <xf numFmtId="0" fontId="52" fillId="0" borderId="19" xfId="10" applyFont="1" applyBorder="1" applyAlignment="1">
      <alignment horizontal="center" vertical="center"/>
    </xf>
    <xf numFmtId="0" fontId="52" fillId="0" borderId="17" xfId="10" applyFont="1" applyBorder="1" applyAlignment="1">
      <alignment horizontal="center" vertical="center"/>
    </xf>
    <xf numFmtId="0" fontId="52" fillId="0" borderId="8" xfId="10" applyFont="1" applyBorder="1" applyAlignment="1">
      <alignment horizontal="center" vertical="center"/>
    </xf>
    <xf numFmtId="0" fontId="52" fillId="0" borderId="7" xfId="10" applyFont="1" applyBorder="1" applyAlignment="1">
      <alignment horizontal="center" vertical="center"/>
    </xf>
    <xf numFmtId="0" fontId="52" fillId="0" borderId="6" xfId="10" applyFont="1" applyBorder="1" applyAlignment="1">
      <alignment horizontal="center" vertical="center"/>
    </xf>
    <xf numFmtId="0" fontId="52" fillId="0" borderId="4" xfId="10" applyFont="1" applyBorder="1" applyAlignment="1">
      <alignment horizontal="center" vertical="center"/>
    </xf>
    <xf numFmtId="0" fontId="18" fillId="8" borderId="20" xfId="10" applyFont="1" applyFill="1" applyBorder="1" applyAlignment="1">
      <alignment horizontal="center" vertical="center" wrapText="1"/>
    </xf>
    <xf numFmtId="0" fontId="18" fillId="8" borderId="21" xfId="10" applyFont="1" applyFill="1" applyBorder="1" applyAlignment="1">
      <alignment horizontal="center" vertical="center" wrapText="1"/>
    </xf>
    <xf numFmtId="0" fontId="18" fillId="8" borderId="22" xfId="10" applyFont="1" applyFill="1" applyBorder="1" applyAlignment="1">
      <alignment horizontal="center" vertical="center" wrapText="1"/>
    </xf>
    <xf numFmtId="0" fontId="34" fillId="8" borderId="63" xfId="10" applyFont="1" applyFill="1" applyBorder="1" applyAlignment="1">
      <alignment horizontal="center" vertical="center"/>
    </xf>
    <xf numFmtId="0" fontId="34" fillId="8" borderId="58" xfId="10" applyFont="1" applyFill="1" applyBorder="1" applyAlignment="1">
      <alignment horizontal="center" vertical="center"/>
    </xf>
    <xf numFmtId="0" fontId="34" fillId="8" borderId="51" xfId="10" applyFont="1" applyFill="1" applyBorder="1" applyAlignment="1">
      <alignment horizontal="center" vertical="center"/>
    </xf>
    <xf numFmtId="0" fontId="34" fillId="8" borderId="6" xfId="10" applyFont="1" applyFill="1" applyBorder="1" applyAlignment="1">
      <alignment horizontal="center" vertical="center"/>
    </xf>
    <xf numFmtId="0" fontId="34" fillId="8" borderId="5" xfId="10" applyFont="1" applyFill="1" applyBorder="1" applyAlignment="1">
      <alignment horizontal="center" vertical="center"/>
    </xf>
    <xf numFmtId="0" fontId="34" fillId="8" borderId="4" xfId="10" applyFont="1" applyFill="1" applyBorder="1" applyAlignment="1">
      <alignment horizontal="center" vertical="center"/>
    </xf>
    <xf numFmtId="0" fontId="41" fillId="9" borderId="38" xfId="5" applyNumberFormat="1" applyFont="1" applyFill="1" applyBorder="1" applyAlignment="1">
      <alignment horizontal="center" vertical="center" textRotation="90" wrapText="1"/>
    </xf>
    <xf numFmtId="0" fontId="41" fillId="9" borderId="28" xfId="5" applyNumberFormat="1" applyFont="1" applyFill="1" applyBorder="1" applyAlignment="1">
      <alignment horizontal="center" vertical="center" textRotation="90" wrapText="1"/>
    </xf>
    <xf numFmtId="0" fontId="40" fillId="9" borderId="39" xfId="5" applyNumberFormat="1" applyFont="1" applyFill="1" applyBorder="1" applyAlignment="1">
      <alignment horizontal="center" vertical="center" wrapText="1"/>
    </xf>
    <xf numFmtId="0" fontId="40" fillId="9" borderId="29" xfId="5" applyNumberFormat="1" applyFont="1" applyFill="1" applyBorder="1" applyAlignment="1">
      <alignment horizontal="center" vertical="center" wrapText="1"/>
    </xf>
    <xf numFmtId="0" fontId="37" fillId="8" borderId="24" xfId="10" applyFont="1" applyFill="1" applyBorder="1" applyAlignment="1">
      <alignment horizontal="center" vertical="center" wrapText="1"/>
    </xf>
    <xf numFmtId="0" fontId="37" fillId="8" borderId="25" xfId="10" applyFont="1" applyFill="1" applyBorder="1" applyAlignment="1">
      <alignment horizontal="center" vertical="center" wrapText="1"/>
    </xf>
    <xf numFmtId="0" fontId="37" fillId="8" borderId="26" xfId="10" applyFont="1" applyFill="1" applyBorder="1" applyAlignment="1">
      <alignment horizontal="center" vertical="center" wrapText="1"/>
    </xf>
    <xf numFmtId="0" fontId="17" fillId="20" borderId="16" xfId="10" applyFont="1" applyFill="1" applyBorder="1" applyAlignment="1">
      <alignment horizontal="left" vertical="center" wrapText="1"/>
    </xf>
    <xf numFmtId="0" fontId="17" fillId="20" borderId="15" xfId="10" applyFont="1" applyFill="1" applyBorder="1" applyAlignment="1">
      <alignment horizontal="left" vertical="center" wrapText="1"/>
    </xf>
    <xf numFmtId="0" fontId="62" fillId="50" borderId="116" xfId="0" applyFont="1" applyFill="1" applyBorder="1" applyAlignment="1">
      <alignment horizontal="center" vertical="center" textRotation="180"/>
    </xf>
    <xf numFmtId="0" fontId="62" fillId="50" borderId="117" xfId="0" applyFont="1" applyFill="1" applyBorder="1" applyAlignment="1">
      <alignment horizontal="center" vertical="center" textRotation="180"/>
    </xf>
    <xf numFmtId="0" fontId="62" fillId="50" borderId="111" xfId="0" applyFont="1" applyFill="1" applyBorder="1" applyAlignment="1">
      <alignment horizontal="center" vertical="center" textRotation="180"/>
    </xf>
    <xf numFmtId="0" fontId="62" fillId="50" borderId="114" xfId="0" applyFont="1" applyFill="1" applyBorder="1" applyAlignment="1">
      <alignment horizontal="center" vertical="center" textRotation="180"/>
    </xf>
    <xf numFmtId="0" fontId="62" fillId="50" borderId="115" xfId="0" applyFont="1" applyFill="1" applyBorder="1" applyAlignment="1">
      <alignment horizontal="center" vertical="center" textRotation="180"/>
    </xf>
    <xf numFmtId="0" fontId="99" fillId="50" borderId="24" xfId="16" applyFont="1" applyFill="1" applyBorder="1" applyAlignment="1" applyProtection="1">
      <alignment horizontal="left" vertical="center" wrapText="1"/>
    </xf>
    <xf numFmtId="0" fontId="99" fillId="50" borderId="25" xfId="16" applyFont="1" applyFill="1" applyBorder="1" applyAlignment="1" applyProtection="1">
      <alignment horizontal="left" vertical="center" wrapText="1"/>
    </xf>
    <xf numFmtId="0" fontId="18" fillId="50" borderId="24" xfId="16" applyFont="1" applyFill="1" applyBorder="1" applyAlignment="1" applyProtection="1">
      <alignment horizontal="center" vertical="top" wrapText="1"/>
    </xf>
    <xf numFmtId="0" fontId="18" fillId="50" borderId="25" xfId="16" applyFont="1" applyFill="1" applyBorder="1" applyAlignment="1" applyProtection="1">
      <alignment horizontal="center" vertical="top" wrapText="1"/>
    </xf>
    <xf numFmtId="0" fontId="18" fillId="50" borderId="26" xfId="16" applyFont="1" applyFill="1" applyBorder="1" applyAlignment="1" applyProtection="1">
      <alignment horizontal="center" vertical="top" wrapText="1"/>
    </xf>
    <xf numFmtId="0" fontId="18" fillId="50" borderId="24" xfId="16" applyFont="1" applyFill="1" applyBorder="1" applyAlignment="1" applyProtection="1">
      <alignment horizontal="left" vertical="center" wrapText="1"/>
    </xf>
    <xf numFmtId="0" fontId="18" fillId="50" borderId="25" xfId="16" applyFont="1" applyFill="1" applyBorder="1" applyAlignment="1" applyProtection="1">
      <alignment horizontal="left" vertical="center" wrapText="1"/>
    </xf>
    <xf numFmtId="0" fontId="62" fillId="50" borderId="118" xfId="0" applyFont="1" applyFill="1" applyBorder="1" applyAlignment="1">
      <alignment horizontal="center" vertical="center" textRotation="180"/>
    </xf>
    <xf numFmtId="0" fontId="62" fillId="50" borderId="111" xfId="0" applyFont="1" applyFill="1" applyBorder="1" applyAlignment="1">
      <alignment horizontal="center" vertical="center" textRotation="180" wrapText="1"/>
    </xf>
    <xf numFmtId="0" fontId="62" fillId="50" borderId="114" xfId="0" applyFont="1" applyFill="1" applyBorder="1" applyAlignment="1">
      <alignment horizontal="center" vertical="center" textRotation="180" wrapText="1"/>
    </xf>
    <xf numFmtId="0" fontId="62" fillId="50" borderId="115" xfId="0" applyFont="1" applyFill="1" applyBorder="1" applyAlignment="1">
      <alignment horizontal="center" vertical="center" textRotation="180" wrapText="1"/>
    </xf>
    <xf numFmtId="0" fontId="40" fillId="47" borderId="39" xfId="5" applyNumberFormat="1" applyFont="1" applyFill="1" applyBorder="1" applyAlignment="1">
      <alignment horizontal="center" vertical="center" wrapText="1"/>
    </xf>
    <xf numFmtId="0" fontId="40" fillId="47" borderId="109" xfId="5" applyNumberFormat="1" applyFont="1" applyFill="1" applyBorder="1" applyAlignment="1">
      <alignment horizontal="center" vertical="center" wrapText="1"/>
    </xf>
    <xf numFmtId="0" fontId="41" fillId="47" borderId="38" xfId="5" applyNumberFormat="1" applyFont="1" applyFill="1" applyBorder="1" applyAlignment="1" applyProtection="1">
      <alignment horizontal="center" vertical="center" textRotation="90" wrapText="1"/>
    </xf>
    <xf numFmtId="0" fontId="41" fillId="47" borderId="28" xfId="5" applyNumberFormat="1" applyFont="1" applyFill="1" applyBorder="1" applyAlignment="1" applyProtection="1">
      <alignment horizontal="center" vertical="center" textRotation="90" wrapText="1"/>
    </xf>
    <xf numFmtId="0" fontId="40" fillId="47" borderId="71" xfId="5" applyNumberFormat="1" applyFont="1" applyFill="1" applyBorder="1" applyAlignment="1" applyProtection="1">
      <alignment horizontal="center" vertical="center" wrapText="1"/>
    </xf>
    <xf numFmtId="0" fontId="40" fillId="47" borderId="17" xfId="5" applyNumberFormat="1" applyFont="1" applyFill="1" applyBorder="1" applyAlignment="1" applyProtection="1">
      <alignment horizontal="center" vertical="center" wrapText="1"/>
    </xf>
    <xf numFmtId="0" fontId="40" fillId="47" borderId="43" xfId="5" applyNumberFormat="1" applyFont="1" applyFill="1" applyBorder="1" applyAlignment="1" applyProtection="1">
      <alignment horizontal="center" vertical="center" wrapText="1"/>
    </xf>
    <xf numFmtId="0" fontId="40" fillId="47" borderId="4" xfId="5" applyNumberFormat="1" applyFont="1" applyFill="1" applyBorder="1" applyAlignment="1" applyProtection="1">
      <alignment horizontal="center" vertical="center" wrapText="1"/>
    </xf>
    <xf numFmtId="0" fontId="18" fillId="47" borderId="20" xfId="10" applyFont="1" applyFill="1" applyBorder="1" applyAlignment="1">
      <alignment horizontal="center" vertical="center" wrapText="1"/>
    </xf>
    <xf numFmtId="0" fontId="18" fillId="47" borderId="21" xfId="10" applyFont="1" applyFill="1" applyBorder="1" applyAlignment="1">
      <alignment horizontal="center" vertical="center" wrapText="1"/>
    </xf>
    <xf numFmtId="0" fontId="18" fillId="47" borderId="22" xfId="10" applyFont="1" applyFill="1" applyBorder="1" applyAlignment="1">
      <alignment horizontal="center" vertical="center" wrapText="1"/>
    </xf>
    <xf numFmtId="0" fontId="97" fillId="0" borderId="63" xfId="10" applyFont="1" applyFill="1" applyBorder="1" applyAlignment="1">
      <alignment horizontal="center" vertical="center"/>
    </xf>
    <xf numFmtId="0" fontId="97" fillId="0" borderId="58" xfId="10" applyFont="1" applyFill="1" applyBorder="1" applyAlignment="1">
      <alignment horizontal="center" vertical="center"/>
    </xf>
    <xf numFmtId="0" fontId="97" fillId="0" borderId="51" xfId="10" applyFont="1" applyFill="1" applyBorder="1" applyAlignment="1">
      <alignment horizontal="center" vertical="center"/>
    </xf>
    <xf numFmtId="0" fontId="97" fillId="0" borderId="6" xfId="10" applyFont="1" applyFill="1" applyBorder="1" applyAlignment="1">
      <alignment horizontal="center" vertical="center"/>
    </xf>
    <xf numFmtId="0" fontId="97" fillId="0" borderId="5" xfId="10" applyFont="1" applyFill="1" applyBorder="1" applyAlignment="1">
      <alignment horizontal="center" vertical="center"/>
    </xf>
    <xf numFmtId="0" fontId="97" fillId="0" borderId="4" xfId="10" applyFont="1" applyFill="1" applyBorder="1" applyAlignment="1">
      <alignment horizontal="center" vertical="center"/>
    </xf>
    <xf numFmtId="0" fontId="37" fillId="47" borderId="24" xfId="10" applyFont="1" applyFill="1" applyBorder="1" applyAlignment="1">
      <alignment horizontal="center" vertical="center" wrapText="1"/>
    </xf>
    <xf numFmtId="0" fontId="37" fillId="47" borderId="25" xfId="10" applyFont="1" applyFill="1" applyBorder="1" applyAlignment="1">
      <alignment horizontal="center" vertical="center" wrapText="1"/>
    </xf>
    <xf numFmtId="0" fontId="37" fillId="47" borderId="26" xfId="10" applyFont="1" applyFill="1" applyBorder="1" applyAlignment="1">
      <alignment horizontal="center" vertical="center" wrapText="1"/>
    </xf>
    <xf numFmtId="0" fontId="41" fillId="47" borderId="38" xfId="5" applyNumberFormat="1" applyFont="1" applyFill="1" applyBorder="1" applyAlignment="1">
      <alignment horizontal="center" vertical="center" textRotation="90" wrapText="1"/>
    </xf>
    <xf numFmtId="0" fontId="41" fillId="47" borderId="85" xfId="5" applyNumberFormat="1" applyFont="1" applyFill="1" applyBorder="1" applyAlignment="1">
      <alignment horizontal="center" vertical="center" textRotation="90" wrapText="1"/>
    </xf>
    <xf numFmtId="0" fontId="79" fillId="32" borderId="19" xfId="9" applyFont="1" applyFill="1" applyBorder="1" applyAlignment="1">
      <alignment horizontal="left"/>
    </xf>
    <xf numFmtId="0" fontId="79" fillId="32" borderId="17" xfId="9" applyFont="1" applyFill="1" applyBorder="1" applyAlignment="1">
      <alignment horizontal="left"/>
    </xf>
    <xf numFmtId="0" fontId="79" fillId="34" borderId="19" xfId="9" applyFont="1" applyFill="1" applyBorder="1" applyAlignment="1">
      <alignment horizontal="left"/>
    </xf>
    <xf numFmtId="0" fontId="79" fillId="34" borderId="17" xfId="9" applyFont="1" applyFill="1" applyBorder="1" applyAlignment="1">
      <alignment horizontal="left"/>
    </xf>
    <xf numFmtId="0" fontId="79" fillId="36" borderId="19" xfId="9" applyFont="1" applyFill="1" applyBorder="1" applyAlignment="1">
      <alignment horizontal="left"/>
    </xf>
    <xf numFmtId="0" fontId="79" fillId="36" borderId="17" xfId="9" applyFont="1" applyFill="1" applyBorder="1" applyAlignment="1">
      <alignment horizontal="left"/>
    </xf>
    <xf numFmtId="0" fontId="79" fillId="38" borderId="19" xfId="9" applyFont="1" applyFill="1" applyBorder="1" applyAlignment="1">
      <alignment horizontal="left" vertical="center" wrapText="1"/>
    </xf>
    <xf numFmtId="0" fontId="79" fillId="38" borderId="17" xfId="9" applyFont="1" applyFill="1" applyBorder="1" applyAlignment="1">
      <alignment horizontal="left" vertical="center" wrapText="1"/>
    </xf>
    <xf numFmtId="0" fontId="0" fillId="14" borderId="0" xfId="0" applyFill="1" applyAlignment="1">
      <alignment horizontal="center" vertical="top" wrapText="1"/>
    </xf>
  </cellXfs>
  <cellStyles count="17">
    <cellStyle name="Comma" xfId="5" builtinId="3"/>
    <cellStyle name="Hyperlink" xfId="7" builtinId="8"/>
    <cellStyle name="Hyperlink 2" xfId="8"/>
    <cellStyle name="Normal" xfId="0" builtinId="0"/>
    <cellStyle name="Normal 10 2" xfId="1"/>
    <cellStyle name="Normal 2" xfId="6"/>
    <cellStyle name="Normal 2 2 2" xfId="9"/>
    <cellStyle name="Normal 3" xfId="12"/>
    <cellStyle name="Normal 3 2" xfId="3"/>
    <cellStyle name="Normal 6" xfId="10"/>
    <cellStyle name="Normal 6 2" xfId="16"/>
    <cellStyle name="Normal 6 5" xfId="4"/>
    <cellStyle name="Normal 7" xfId="14"/>
    <cellStyle name="Normal 8" xfId="15"/>
    <cellStyle name="Normal 9" xfId="11"/>
    <cellStyle name="Normal 9 2" xfId="13"/>
    <cellStyle name="TableStyleLight1 5" xfId="2"/>
  </cellStyles>
  <dxfs count="61">
    <dxf>
      <font>
        <color rgb="FFFF0000"/>
      </font>
      <fill>
        <patternFill>
          <bgColor rgb="FFFFC000"/>
        </patternFill>
      </fill>
    </dxf>
    <dxf>
      <font>
        <color rgb="FFFF0000"/>
      </font>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auto="1"/>
      </font>
      <fill>
        <patternFill>
          <bgColor rgb="FFFF0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auto="1"/>
      </font>
      <fill>
        <patternFill>
          <bgColor rgb="FFFF0000"/>
        </patternFill>
      </fill>
    </dxf>
    <dxf>
      <font>
        <color rgb="FFFF0000"/>
      </font>
      <fill>
        <patternFill>
          <bgColor rgb="FFFFC000"/>
        </patternFill>
      </fill>
    </dxf>
    <dxf>
      <font>
        <color auto="1"/>
      </font>
      <fill>
        <patternFill>
          <bgColor rgb="FFFF0000"/>
        </patternFill>
      </fill>
    </dxf>
    <dxf>
      <font>
        <color rgb="FFFF0000"/>
      </font>
      <fill>
        <patternFill>
          <bgColor rgb="FFFFC000"/>
        </patternFill>
      </fill>
    </dxf>
    <dxf>
      <font>
        <color auto="1"/>
      </font>
      <fill>
        <patternFill>
          <bgColor rgb="FFFF0000"/>
        </patternFill>
      </fill>
    </dxf>
    <dxf>
      <font>
        <color rgb="FFFF0000"/>
      </font>
      <fill>
        <patternFill>
          <bgColor rgb="FFFFC000"/>
        </patternFill>
      </fill>
    </dxf>
    <dxf>
      <font>
        <color auto="1"/>
      </font>
      <fill>
        <patternFill>
          <bgColor rgb="FFFF0000"/>
        </patternFill>
      </fill>
    </dxf>
    <dxf>
      <font>
        <color rgb="FFFF0000"/>
      </font>
      <fill>
        <patternFill>
          <bgColor rgb="FFFFC000"/>
        </patternFill>
      </fill>
    </dxf>
    <dxf>
      <font>
        <color rgb="FF9C0006"/>
      </font>
      <fill>
        <patternFill>
          <bgColor rgb="FFFFC7CE"/>
        </patternFill>
      </fill>
    </dxf>
    <dxf>
      <font>
        <color rgb="FF9C0006"/>
      </font>
      <fill>
        <patternFill>
          <bgColor rgb="FFFFC7CE"/>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000"/>
        </patternFill>
      </fill>
    </dxf>
    <dxf>
      <font>
        <color rgb="FFFF0000"/>
      </font>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9CDC9"/>
      <color rgb="FF808080"/>
      <color rgb="FFCDCDCD"/>
      <color rgb="FFA6A6A6"/>
      <color rgb="FF262626"/>
      <color rgb="FF7030A0"/>
      <color rgb="FFB381D9"/>
      <color rgb="FF266865"/>
      <color rgb="FF41AFAA"/>
      <color rgb="FFD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4984749</xdr:colOff>
      <xdr:row>1</xdr:row>
      <xdr:rowOff>298450</xdr:rowOff>
    </xdr:from>
    <xdr:to>
      <xdr:col>2</xdr:col>
      <xdr:colOff>7429500</xdr:colOff>
      <xdr:row>1</xdr:row>
      <xdr:rowOff>662723</xdr:rowOff>
    </xdr:to>
    <xdr:pic>
      <xdr:nvPicPr>
        <xdr:cNvPr id="2" name="Picture 1"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49" y="463550"/>
          <a:ext cx="2444751" cy="364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104776</xdr:rowOff>
    </xdr:from>
    <xdr:to>
      <xdr:col>2</xdr:col>
      <xdr:colOff>1628775</xdr:colOff>
      <xdr:row>3</xdr:row>
      <xdr:rowOff>24119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4500" y="269876"/>
          <a:ext cx="1628775" cy="8019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1933575</xdr:colOff>
          <xdr:row>1</xdr:row>
          <xdr:rowOff>95250</xdr:rowOff>
        </xdr:from>
        <xdr:to>
          <xdr:col>5</xdr:col>
          <xdr:colOff>2695575</xdr:colOff>
          <xdr:row>1</xdr:row>
          <xdr:rowOff>561975</xdr:rowOff>
        </xdr:to>
        <xdr:sp macro="" textlink="">
          <xdr:nvSpPr>
            <xdr:cNvPr id="6146" name="formulas" descr="Lock formulas"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Unlock formulas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1</xdr:row>
          <xdr:rowOff>180975</xdr:rowOff>
        </xdr:from>
        <xdr:to>
          <xdr:col>5</xdr:col>
          <xdr:colOff>171450</xdr:colOff>
          <xdr:row>1</xdr:row>
          <xdr:rowOff>485775</xdr:rowOff>
        </xdr:to>
        <xdr:sp macro="" textlink="">
          <xdr:nvSpPr>
            <xdr:cNvPr id="6150" name="Button 6" hidden="1">
              <a:extLst>
                <a:ext uri="{63B3BB69-23CF-44E3-9099-C40C66FF867C}">
                  <a14:compatExt spid="_x0000_s61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219075</xdr:colOff>
          <xdr:row>1</xdr:row>
          <xdr:rowOff>171450</xdr:rowOff>
        </xdr:from>
        <xdr:to>
          <xdr:col>5</xdr:col>
          <xdr:colOff>1704975</xdr:colOff>
          <xdr:row>1</xdr:row>
          <xdr:rowOff>495300</xdr:rowOff>
        </xdr:to>
        <xdr:sp macro="" textlink="">
          <xdr:nvSpPr>
            <xdr:cNvPr id="6151" name="Button 7" hidden="1">
              <a:extLst>
                <a:ext uri="{63B3BB69-23CF-44E3-9099-C40C66FF867C}">
                  <a14:compatExt spid="_x0000_s61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2190750</xdr:colOff>
          <xdr:row>1</xdr:row>
          <xdr:rowOff>66675</xdr:rowOff>
        </xdr:from>
        <xdr:to>
          <xdr:col>5</xdr:col>
          <xdr:colOff>2876550</xdr:colOff>
          <xdr:row>1</xdr:row>
          <xdr:rowOff>485775</xdr:rowOff>
        </xdr:to>
        <xdr:sp macro="" textlink="">
          <xdr:nvSpPr>
            <xdr:cNvPr id="7169" name="formulas" descr="Lock formulas" hidden="1">
              <a:extLst>
                <a:ext uri="{63B3BB69-23CF-44E3-9099-C40C66FF867C}">
                  <a14:compatExt spid="_x0000_s71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Calibri"/>
                  <a:cs typeface="Calibri"/>
                </a:rPr>
                <a:t>Unlock formulas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95250</xdr:colOff>
          <xdr:row>1</xdr:row>
          <xdr:rowOff>104775</xdr:rowOff>
        </xdr:from>
        <xdr:to>
          <xdr:col>5</xdr:col>
          <xdr:colOff>171450</xdr:colOff>
          <xdr:row>1</xdr:row>
          <xdr:rowOff>419100</xdr:rowOff>
        </xdr:to>
        <xdr:sp macro="" textlink="">
          <xdr:nvSpPr>
            <xdr:cNvPr id="7179" name="Button 11" hidden="1">
              <a:extLst>
                <a:ext uri="{63B3BB69-23CF-44E3-9099-C40C66FF867C}">
                  <a14:compatExt spid="_x0000_s71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219075</xdr:colOff>
          <xdr:row>1</xdr:row>
          <xdr:rowOff>104775</xdr:rowOff>
        </xdr:from>
        <xdr:to>
          <xdr:col>5</xdr:col>
          <xdr:colOff>1704975</xdr:colOff>
          <xdr:row>1</xdr:row>
          <xdr:rowOff>438150</xdr:rowOff>
        </xdr:to>
        <xdr:sp macro="" textlink="">
          <xdr:nvSpPr>
            <xdr:cNvPr id="7180" name="Button 12" hidden="1">
              <a:extLst>
                <a:ext uri="{63B3BB69-23CF-44E3-9099-C40C66FF867C}">
                  <a14:compatExt spid="_x0000_s71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552450</xdr:colOff>
          <xdr:row>1</xdr:row>
          <xdr:rowOff>57150</xdr:rowOff>
        </xdr:from>
        <xdr:to>
          <xdr:col>5</xdr:col>
          <xdr:colOff>2352675</xdr:colOff>
          <xdr:row>1</xdr:row>
          <xdr:rowOff>476250</xdr:rowOff>
        </xdr:to>
        <xdr:sp macro="" textlink="">
          <xdr:nvSpPr>
            <xdr:cNvPr id="17409" name="formulas" descr="Lock formulas"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en-US" sz="2200" b="1" i="0" u="none" strike="noStrike" baseline="0">
                  <a:solidFill>
                    <a:srgbClr val="000000"/>
                  </a:solidFill>
                  <a:latin typeface="Calibri"/>
                  <a:cs typeface="Calibri"/>
                </a:rPr>
                <a:t>PASTE TO TABLE_4</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9524</xdr:colOff>
      <xdr:row>1</xdr:row>
      <xdr:rowOff>34890</xdr:rowOff>
    </xdr:from>
    <xdr:to>
      <xdr:col>2</xdr:col>
      <xdr:colOff>966577</xdr:colOff>
      <xdr:row>2</xdr:row>
      <xdr:rowOff>146050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724" y="117440"/>
          <a:ext cx="957053" cy="473110"/>
        </a:xfrm>
        <a:prstGeom prst="rect">
          <a:avLst/>
        </a:prstGeom>
      </xdr:spPr>
    </xdr:pic>
    <xdr:clientData/>
  </xdr:twoCellAnchor>
  <xdr:twoCellAnchor editAs="oneCell">
    <xdr:from>
      <xdr:col>4</xdr:col>
      <xdr:colOff>908051</xdr:colOff>
      <xdr:row>1</xdr:row>
      <xdr:rowOff>108156</xdr:rowOff>
    </xdr:from>
    <xdr:to>
      <xdr:col>4</xdr:col>
      <xdr:colOff>3187701</xdr:colOff>
      <xdr:row>2</xdr:row>
      <xdr:rowOff>78731</xdr:rowOff>
    </xdr:to>
    <xdr:pic>
      <xdr:nvPicPr>
        <xdr:cNvPr id="3" name="Picture 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50201" y="190706"/>
          <a:ext cx="2279650" cy="33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57150</xdr:colOff>
      <xdr:row>2</xdr:row>
      <xdr:rowOff>176086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57300" cy="665070"/>
        </a:xfrm>
        <a:prstGeom prst="rect">
          <a:avLst/>
        </a:prstGeom>
      </xdr:spPr>
    </xdr:pic>
    <xdr:clientData/>
  </xdr:twoCellAnchor>
  <xdr:twoCellAnchor editAs="oneCell">
    <xdr:from>
      <xdr:col>4</xdr:col>
      <xdr:colOff>4165603</xdr:colOff>
      <xdr:row>1</xdr:row>
      <xdr:rowOff>139704</xdr:rowOff>
    </xdr:from>
    <xdr:to>
      <xdr:col>5</xdr:col>
      <xdr:colOff>1962150</xdr:colOff>
      <xdr:row>1</xdr:row>
      <xdr:rowOff>501650</xdr:rowOff>
    </xdr:to>
    <xdr:pic>
      <xdr:nvPicPr>
        <xdr:cNvPr id="3" name="Picture 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3" y="292104"/>
          <a:ext cx="2457447" cy="361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57150</xdr:colOff>
      <xdr:row>2</xdr:row>
      <xdr:rowOff>176086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57300" cy="665070"/>
        </a:xfrm>
        <a:prstGeom prst="rect">
          <a:avLst/>
        </a:prstGeom>
      </xdr:spPr>
    </xdr:pic>
    <xdr:clientData/>
  </xdr:twoCellAnchor>
  <xdr:twoCellAnchor editAs="oneCell">
    <xdr:from>
      <xdr:col>4</xdr:col>
      <xdr:colOff>4197350</xdr:colOff>
      <xdr:row>1</xdr:row>
      <xdr:rowOff>114300</xdr:rowOff>
    </xdr:from>
    <xdr:to>
      <xdr:col>6</xdr:col>
      <xdr:colOff>559</xdr:colOff>
      <xdr:row>1</xdr:row>
      <xdr:rowOff>466726</xdr:rowOff>
    </xdr:to>
    <xdr:pic>
      <xdr:nvPicPr>
        <xdr:cNvPr id="3" name="Picture 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97700" y="266700"/>
          <a:ext cx="2477059" cy="3524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952500</xdr:colOff>
      <xdr:row>2</xdr:row>
      <xdr:rowOff>176086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63650" cy="665070"/>
        </a:xfrm>
        <a:prstGeom prst="rect">
          <a:avLst/>
        </a:prstGeom>
      </xdr:spPr>
    </xdr:pic>
    <xdr:clientData/>
  </xdr:twoCellAnchor>
  <xdr:twoCellAnchor editAs="oneCell">
    <xdr:from>
      <xdr:col>5</xdr:col>
      <xdr:colOff>50803</xdr:colOff>
      <xdr:row>1</xdr:row>
      <xdr:rowOff>127001</xdr:rowOff>
    </xdr:from>
    <xdr:to>
      <xdr:col>6</xdr:col>
      <xdr:colOff>1</xdr:colOff>
      <xdr:row>1</xdr:row>
      <xdr:rowOff>491279</xdr:rowOff>
    </xdr:to>
    <xdr:pic>
      <xdr:nvPicPr>
        <xdr:cNvPr id="3" name="Picture 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23053" y="279401"/>
          <a:ext cx="2451098" cy="3642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152400</xdr:colOff>
      <xdr:row>2</xdr:row>
      <xdr:rowOff>176086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400" y="196816"/>
          <a:ext cx="1250950" cy="665070"/>
        </a:xfrm>
        <a:prstGeom prst="rect">
          <a:avLst/>
        </a:prstGeom>
      </xdr:spPr>
    </xdr:pic>
    <xdr:clientData/>
  </xdr:twoCellAnchor>
  <xdr:twoCellAnchor editAs="oneCell">
    <xdr:from>
      <xdr:col>6</xdr:col>
      <xdr:colOff>1765299</xdr:colOff>
      <xdr:row>1</xdr:row>
      <xdr:rowOff>133354</xdr:rowOff>
    </xdr:from>
    <xdr:to>
      <xdr:col>7</xdr:col>
      <xdr:colOff>3175</xdr:colOff>
      <xdr:row>1</xdr:row>
      <xdr:rowOff>495300</xdr:rowOff>
    </xdr:to>
    <xdr:pic>
      <xdr:nvPicPr>
        <xdr:cNvPr id="3" name="Picture 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83449" y="285754"/>
          <a:ext cx="2438401" cy="361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7169150</xdr:colOff>
      <xdr:row>1</xdr:row>
      <xdr:rowOff>257174</xdr:rowOff>
    </xdr:from>
    <xdr:to>
      <xdr:col>4</xdr:col>
      <xdr:colOff>9126045</xdr:colOff>
      <xdr:row>2</xdr:row>
      <xdr:rowOff>31749</xdr:rowOff>
    </xdr:to>
    <xdr:pic>
      <xdr:nvPicPr>
        <xdr:cNvPr id="2" name="Picture 1" descr="estat RGB">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94650" y="377824"/>
          <a:ext cx="1956895" cy="288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146297</xdr:colOff>
      <xdr:row>1</xdr:row>
      <xdr:rowOff>76200</xdr:rowOff>
    </xdr:from>
    <xdr:to>
      <xdr:col>4</xdr:col>
      <xdr:colOff>542925</xdr:colOff>
      <xdr:row>2</xdr:row>
      <xdr:rowOff>140571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2347" y="196850"/>
          <a:ext cx="1076078" cy="5787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2647950</xdr:colOff>
          <xdr:row>1</xdr:row>
          <xdr:rowOff>57150</xdr:rowOff>
        </xdr:from>
        <xdr:to>
          <xdr:col>5</xdr:col>
          <xdr:colOff>3409950</xdr:colOff>
          <xdr:row>1</xdr:row>
          <xdr:rowOff>476250</xdr:rowOff>
        </xdr:to>
        <xdr:sp macro="" textlink="">
          <xdr:nvSpPr>
            <xdr:cNvPr id="4097" name="formulas" descr="Lock formulas"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Unlock formulas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66675</xdr:colOff>
          <xdr:row>1</xdr:row>
          <xdr:rowOff>95250</xdr:rowOff>
        </xdr:from>
        <xdr:to>
          <xdr:col>5</xdr:col>
          <xdr:colOff>171450</xdr:colOff>
          <xdr:row>1</xdr:row>
          <xdr:rowOff>409575</xdr:rowOff>
        </xdr:to>
        <xdr:sp macro="" textlink="">
          <xdr:nvSpPr>
            <xdr:cNvPr id="4119" name="Button 23" hidden="1">
              <a:extLst>
                <a:ext uri="{63B3BB69-23CF-44E3-9099-C40C66FF867C}">
                  <a14:compatExt spid="_x0000_s41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219075</xdr:colOff>
          <xdr:row>1</xdr:row>
          <xdr:rowOff>95250</xdr:rowOff>
        </xdr:from>
        <xdr:to>
          <xdr:col>5</xdr:col>
          <xdr:colOff>1714500</xdr:colOff>
          <xdr:row>1</xdr:row>
          <xdr:rowOff>409575</xdr:rowOff>
        </xdr:to>
        <xdr:sp macro="" textlink="">
          <xdr:nvSpPr>
            <xdr:cNvPr id="4120" name="Button 24" hidden="1">
              <a:extLst>
                <a:ext uri="{63B3BB69-23CF-44E3-9099-C40C66FF867C}">
                  <a14:compatExt spid="_x0000_s41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3086100</xdr:colOff>
          <xdr:row>1</xdr:row>
          <xdr:rowOff>57150</xdr:rowOff>
        </xdr:from>
        <xdr:to>
          <xdr:col>5</xdr:col>
          <xdr:colOff>3838575</xdr:colOff>
          <xdr:row>1</xdr:row>
          <xdr:rowOff>523875</xdr:rowOff>
        </xdr:to>
        <xdr:sp macro="" textlink="">
          <xdr:nvSpPr>
            <xdr:cNvPr id="5122" name="formulas" descr="Lock formulas"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Unlock formulas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2076450</xdr:colOff>
          <xdr:row>1</xdr:row>
          <xdr:rowOff>57150</xdr:rowOff>
        </xdr:from>
        <xdr:to>
          <xdr:col>5</xdr:col>
          <xdr:colOff>2990850</xdr:colOff>
          <xdr:row>1</xdr:row>
          <xdr:rowOff>514350</xdr:rowOff>
        </xdr:to>
        <xdr:sp macro="" textlink="">
          <xdr:nvSpPr>
            <xdr:cNvPr id="5132" name="NotApplicable" descr="Lock formulas" hidden="1">
              <a:extLst>
                <a:ext uri="{63B3BB69-23CF-44E3-9099-C40C66FF867C}">
                  <a14:compatExt spid="_x0000_s513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Unlock NotApplicable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xdr:row>
          <xdr:rowOff>133350</xdr:rowOff>
        </xdr:from>
        <xdr:to>
          <xdr:col>5</xdr:col>
          <xdr:colOff>285750</xdr:colOff>
          <xdr:row>1</xdr:row>
          <xdr:rowOff>438150</xdr:rowOff>
        </xdr:to>
        <xdr:sp macro="" textlink="">
          <xdr:nvSpPr>
            <xdr:cNvPr id="5135" name="Button 15" hidden="1">
              <a:extLst>
                <a:ext uri="{63B3BB69-23CF-44E3-9099-C40C66FF867C}">
                  <a14:compatExt spid="_x0000_s51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xdr:row>
          <xdr:rowOff>114300</xdr:rowOff>
        </xdr:from>
        <xdr:to>
          <xdr:col>5</xdr:col>
          <xdr:colOff>1828800</xdr:colOff>
          <xdr:row>1</xdr:row>
          <xdr:rowOff>438150</xdr:rowOff>
        </xdr:to>
        <xdr:sp macro="" textlink="">
          <xdr:nvSpPr>
            <xdr:cNvPr id="5136" name="Button 16" hidden="1">
              <a:extLst>
                <a:ext uri="{63B3BB69-23CF-44E3-9099-C40C66FF867C}">
                  <a14:compatExt spid="_x0000_s51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4.bin"/><Relationship Id="rId5" Type="http://schemas.openxmlformats.org/officeDocument/2006/relationships/comments" Target="../comments5.xml"/><Relationship Id="rId4" Type="http://schemas.openxmlformats.org/officeDocument/2006/relationships/ctrlProp" Target="../ctrlProps/ctrlProp1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hyperlink" Target="https://ec.europa.eu/eurostat/web/waste/methodology"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c.europa.eu/eurostat/web/waste/methodology" TargetMode="External"/><Relationship Id="rId1" Type="http://schemas.openxmlformats.org/officeDocument/2006/relationships/hyperlink" Target="https://webgate.ec.europa.eu/edamis/helpcenter/website/index.ht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c.europa.eu/eurostat/web/waste/legislation" TargetMode="External"/><Relationship Id="rId1" Type="http://schemas.openxmlformats.org/officeDocument/2006/relationships/hyperlink" Target="https://ec.europa.eu/eurostat/web/waste/methodology"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B9C337"/>
    <pageSetUpPr fitToPage="1"/>
  </sheetPr>
  <dimension ref="B1:D9"/>
  <sheetViews>
    <sheetView showGridLines="0" tabSelected="1" workbookViewId="0"/>
  </sheetViews>
  <sheetFormatPr defaultColWidth="9.28515625" defaultRowHeight="12.75" x14ac:dyDescent="0.2"/>
  <cols>
    <col min="1" max="2" width="3.28515625" style="223" customWidth="1"/>
    <col min="3" max="3" width="106.42578125" style="223" customWidth="1"/>
    <col min="4" max="4" width="3" style="223" customWidth="1"/>
    <col min="5" max="16384" width="9.28515625" style="223"/>
  </cols>
  <sheetData>
    <row r="1" spans="2:4" ht="13.5" thickBot="1" x14ac:dyDescent="0.25"/>
    <row r="2" spans="2:4" ht="56.25" customHeight="1" x14ac:dyDescent="0.2">
      <c r="B2" s="224"/>
      <c r="C2" s="225"/>
      <c r="D2" s="226"/>
    </row>
    <row r="3" spans="2:4" ht="13.5" customHeight="1" x14ac:dyDescent="0.2">
      <c r="B3" s="227"/>
      <c r="C3" s="228" t="str">
        <f>UPPER(Lists!K3)</f>
        <v>STATISTICAL OFFICE OF THE EUROPEAN UNION</v>
      </c>
      <c r="D3" s="229"/>
    </row>
    <row r="4" spans="2:4" ht="17.649999999999999" customHeight="1" x14ac:dyDescent="0.25">
      <c r="B4" s="227"/>
      <c r="C4" s="230"/>
      <c r="D4" s="229"/>
    </row>
    <row r="5" spans="2:4" ht="36.75" customHeight="1" thickBot="1" x14ac:dyDescent="0.25">
      <c r="B5" s="227"/>
      <c r="C5" s="231" t="str">
        <f>Lists!K4</f>
        <v>Directorate E: Sectoral and regional statistics</v>
      </c>
      <c r="D5" s="229"/>
    </row>
    <row r="6" spans="2:4" ht="26.25" customHeight="1" x14ac:dyDescent="0.2">
      <c r="B6" s="227"/>
      <c r="C6" s="232" t="str">
        <f>Lists!K5</f>
        <v>Unit E-2: Environmental statistics and accounts; sustainable development</v>
      </c>
      <c r="D6" s="229"/>
    </row>
    <row r="7" spans="2:4" ht="125.25" customHeight="1" x14ac:dyDescent="0.2">
      <c r="B7" s="227"/>
      <c r="C7" s="233" t="str">
        <f>UPPER(Lists!K7)</f>
        <v>ANNUAL REPORTING OF END-OF-LIFE VEHICLES</v>
      </c>
      <c r="D7" s="229"/>
    </row>
    <row r="8" spans="2:4" ht="39" customHeight="1" thickBot="1" x14ac:dyDescent="0.25">
      <c r="B8" s="227"/>
      <c r="C8" s="231" t="str">
        <f>CONCATENATE(Lists!K8," DATA COLLECTION")</f>
        <v>2023 DATA COLLECTION</v>
      </c>
      <c r="D8" s="229"/>
    </row>
    <row r="9" spans="2:4" ht="56.25" customHeight="1" thickBot="1" x14ac:dyDescent="0.25">
      <c r="B9" s="234"/>
      <c r="C9" s="235" t="str">
        <f>CONCATENATE("Launching date: ",Lists!K9)</f>
        <v>Launching date: 1 June 2023</v>
      </c>
      <c r="D9" s="236"/>
    </row>
  </sheetData>
  <sheetProtection algorithmName="SHA-512" hashValue="tvNzf4KHMN+Le4sJxKcaN3O2huKy7tRRlvpcG8t7EJJntgtt5cWFEMGkDgdR142vi6KdtrK4+Tx/lxFMh6afoA==" saltValue="7z0uAfnYU34lnpb/FPFdmg==" spinCount="100000" sheet="1" objects="1" scenarios="1" selectLockedCells="1" selectUnlockedCells="1"/>
  <pageMargins left="0.70866141732283472" right="0.70866141732283472" top="0.74803149606299213" bottom="0.74803149606299213" header="0.31496062992125984" footer="0.31496062992125984"/>
  <pageSetup paperSize="9" orientation="landscape" verticalDpi="0" r:id="rId1"/>
  <headerFooter>
    <oddFooter>&amp;L&amp;F&amp;CPage &amp;P of &amp;N&amp;R&amp;A</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41AFAA"/>
    <pageSetUpPr fitToPage="1"/>
  </sheetPr>
  <dimension ref="A1:AA21"/>
  <sheetViews>
    <sheetView showGridLines="0" zoomScaleNormal="100" workbookViewId="0">
      <pane xSplit="6" ySplit="7" topLeftCell="G8" activePane="bottomRight" state="frozen"/>
      <selection activeCell="I23" sqref="I23"/>
      <selection pane="topRight" activeCell="I23" sqref="I23"/>
      <selection pane="bottomLeft" activeCell="I23" sqref="I23"/>
      <selection pane="bottomRight" activeCell="D1" sqref="D1"/>
    </sheetView>
  </sheetViews>
  <sheetFormatPr defaultColWidth="9.28515625" defaultRowHeight="15" x14ac:dyDescent="0.25"/>
  <cols>
    <col min="1" max="1" width="1.7109375" style="79" hidden="1" customWidth="1"/>
    <col min="2" max="2" width="2" style="79" hidden="1" customWidth="1"/>
    <col min="3" max="3" width="1.7109375" style="79" hidden="1" customWidth="1"/>
    <col min="4" max="4" width="2.7109375" style="79" customWidth="1"/>
    <col min="5" max="5" width="16.7109375" style="47" bestFit="1" customWidth="1"/>
    <col min="6" max="6" width="40.7109375" style="47" customWidth="1"/>
    <col min="7" max="7" width="27.28515625" style="47" customWidth="1"/>
    <col min="8" max="8" width="3.5703125" style="47" customWidth="1"/>
    <col min="9" max="9" width="2.7109375" style="47" customWidth="1"/>
    <col min="10" max="10" width="18.28515625" style="47" customWidth="1"/>
    <col min="11" max="11" width="60.42578125" style="47" customWidth="1"/>
    <col min="12" max="16384" width="9.28515625" style="47"/>
  </cols>
  <sheetData>
    <row r="1" spans="1:27" ht="6.6" customHeight="1" thickBot="1" x14ac:dyDescent="0.3">
      <c r="E1" s="46"/>
      <c r="J1" s="80"/>
      <c r="K1" s="80"/>
      <c r="L1" s="80"/>
      <c r="M1" s="80"/>
      <c r="N1" s="80"/>
    </row>
    <row r="2" spans="1:27" s="49" customFormat="1" ht="50.25" customHeight="1" thickBot="1" x14ac:dyDescent="0.3">
      <c r="A2" s="81"/>
      <c r="B2" s="81"/>
      <c r="C2" s="81"/>
      <c r="D2" s="81"/>
      <c r="E2" s="180"/>
      <c r="F2" s="181"/>
      <c r="G2" s="715" t="s">
        <v>146</v>
      </c>
      <c r="H2" s="685"/>
      <c r="I2" s="685"/>
      <c r="J2" s="686"/>
      <c r="K2" s="82"/>
      <c r="L2" s="82"/>
      <c r="M2" s="82"/>
      <c r="N2" s="83"/>
    </row>
    <row r="3" spans="1:27" s="49" customFormat="1" ht="21.75" customHeight="1" x14ac:dyDescent="0.25">
      <c r="A3" s="81"/>
      <c r="B3" s="81"/>
      <c r="C3" s="81"/>
      <c r="D3" s="81"/>
      <c r="E3" s="50" t="s">
        <v>43</v>
      </c>
      <c r="F3" s="51" t="str">
        <f>'GETTING STARTED'!G9</f>
        <v>LU</v>
      </c>
      <c r="G3" s="716" t="str">
        <f>IF('GETTING STARTED'!E9="","",'GETTING STARTED'!E9)</f>
        <v>Luxembourg</v>
      </c>
      <c r="H3" s="687"/>
      <c r="I3" s="687"/>
      <c r="J3" s="688"/>
      <c r="K3" s="84"/>
      <c r="L3" s="84"/>
      <c r="M3" s="84"/>
      <c r="N3" s="83"/>
    </row>
    <row r="4" spans="1:27" s="49" customFormat="1" ht="21.75" customHeight="1" thickBot="1" x14ac:dyDescent="0.3">
      <c r="A4" s="81"/>
      <c r="B4" s="81"/>
      <c r="C4" s="81"/>
      <c r="D4" s="81"/>
      <c r="E4" s="52" t="s">
        <v>93</v>
      </c>
      <c r="F4" s="53">
        <f>IF('GETTING STARTED'!E10="","",'GETTING STARTED'!E10)</f>
        <v>2021</v>
      </c>
      <c r="G4" s="717"/>
      <c r="H4" s="689"/>
      <c r="I4" s="689"/>
      <c r="J4" s="690"/>
      <c r="K4" s="84"/>
      <c r="L4" s="84"/>
      <c r="M4" s="84"/>
      <c r="N4" s="83"/>
    </row>
    <row r="5" spans="1:27" s="88" customFormat="1" ht="21.75" customHeight="1" thickBot="1" x14ac:dyDescent="0.25">
      <c r="A5" s="48"/>
      <c r="B5" s="48"/>
      <c r="C5" s="48"/>
      <c r="D5" s="48"/>
      <c r="E5" s="54" t="s">
        <v>151</v>
      </c>
      <c r="F5" s="85" t="s">
        <v>46</v>
      </c>
      <c r="G5" s="722" t="s">
        <v>154</v>
      </c>
      <c r="H5" s="723"/>
      <c r="I5" s="723"/>
      <c r="J5" s="724"/>
      <c r="K5" s="86"/>
      <c r="L5" s="57"/>
      <c r="M5" s="57"/>
      <c r="N5" s="86"/>
      <c r="O5" s="87"/>
    </row>
    <row r="6" spans="1:27" s="88" customFormat="1" ht="46.5" customHeight="1" thickBot="1" x14ac:dyDescent="0.25">
      <c r="A6" s="48"/>
      <c r="B6" s="48"/>
      <c r="C6" s="48"/>
      <c r="D6" s="48"/>
      <c r="E6" s="58"/>
      <c r="F6" s="59"/>
      <c r="G6" s="63" t="s">
        <v>307</v>
      </c>
      <c r="H6" s="731" t="s">
        <v>150</v>
      </c>
      <c r="I6" s="718" t="s">
        <v>188</v>
      </c>
      <c r="J6" s="719"/>
    </row>
    <row r="7" spans="1:27" ht="18" customHeight="1" thickBot="1" x14ac:dyDescent="0.3">
      <c r="C7" s="89"/>
      <c r="D7" s="89"/>
      <c r="E7" s="61" t="s">
        <v>157</v>
      </c>
      <c r="F7" s="62" t="s">
        <v>158</v>
      </c>
      <c r="G7" s="63" t="s">
        <v>55</v>
      </c>
      <c r="H7" s="732"/>
      <c r="I7" s="720"/>
      <c r="J7" s="721"/>
      <c r="K7" s="206" t="s">
        <v>218</v>
      </c>
      <c r="L7" s="116"/>
      <c r="M7" s="116"/>
      <c r="N7" s="116"/>
      <c r="O7" s="116"/>
      <c r="P7" s="116"/>
      <c r="Q7" s="116"/>
      <c r="T7" s="88"/>
      <c r="U7" s="88"/>
      <c r="V7" s="88"/>
      <c r="W7" s="88"/>
      <c r="X7" s="88"/>
      <c r="Y7" s="88"/>
      <c r="Z7" s="88"/>
      <c r="AA7" s="88"/>
    </row>
    <row r="8" spans="1:27" ht="27.75" customHeight="1" x14ac:dyDescent="0.25">
      <c r="C8" s="57"/>
      <c r="D8" s="57"/>
      <c r="E8" s="64" t="s">
        <v>52</v>
      </c>
      <c r="F8" s="65" t="s">
        <v>323</v>
      </c>
      <c r="G8" s="424">
        <f>IF(AND(TRIM(G10)="",TRIM(G11)=""),"",G10+G11)</f>
        <v>2626.9720091999998</v>
      </c>
      <c r="H8" s="407"/>
      <c r="I8" s="408"/>
      <c r="J8" s="404" t="str">
        <f>IF(TRIM(I8)="", "", IF(VLOOKUP(I8,'Footnotes list'!$D$9:$E$107,2,FALSE)=0,"",VLOOKUP(I8,'Footnotes list'!$D$9:$E$107,2,FALSE) ) )</f>
        <v/>
      </c>
      <c r="K8" s="205" t="str">
        <f>IF((G8&lt;G10+G11),"Error: in the exports, the total weight of ELV waste generated is lower than recovery plus disposal, please correct the values",IF(AND(ISNUMBER(G10),ISNUMBER(G11),(G8&gt;SUM(G10:G11))),"Error: in the exports, the total weight of ELV waste generated is not the sum of recovery plus disposal, please correct the values",IF(ISNUMBER(G8), "No warning",IF(LEN(J8)&gt;10, "No warning","Warning: mandatory cell is empty, please provide value or explanation"))))</f>
        <v>No warning</v>
      </c>
      <c r="T8" s="88"/>
      <c r="U8" s="88"/>
      <c r="V8" s="88"/>
      <c r="W8" s="88"/>
      <c r="X8" s="88"/>
      <c r="Y8" s="88"/>
      <c r="Z8" s="88"/>
      <c r="AA8" s="88"/>
    </row>
    <row r="9" spans="1:27" ht="27.75" customHeight="1" x14ac:dyDescent="0.25">
      <c r="C9" s="57"/>
      <c r="D9" s="57"/>
      <c r="E9" s="66" t="s">
        <v>48</v>
      </c>
      <c r="F9" s="67" t="s">
        <v>222</v>
      </c>
      <c r="G9" s="218">
        <v>2537.0105389999999</v>
      </c>
      <c r="H9" s="409"/>
      <c r="I9" s="410"/>
      <c r="J9" s="405" t="str">
        <f>IF(TRIM(I9)="", "", IF(VLOOKUP(I9,'Footnotes list'!$D$9:$E$107,2,FALSE)=0,"",VLOOKUP(I9,'Footnotes list'!$D$9:$E$107,2,FALSE) ) )</f>
        <v/>
      </c>
      <c r="K9" s="205" t="str">
        <f>IF((G9&gt;G10),"Error: in the exports, the recycling is higher than recovery,  please check the values and provide an explanatory note",IF(ISNUMBER(G9), "No warning",IF(LEN(J9)&gt;10, "No warning","Warning: mandatory cell is empty, please provide value or explanation")))</f>
        <v>No warning</v>
      </c>
    </row>
    <row r="10" spans="1:27" ht="27.75" customHeight="1" x14ac:dyDescent="0.25">
      <c r="C10" s="57"/>
      <c r="D10" s="57"/>
      <c r="E10" s="66" t="s">
        <v>50</v>
      </c>
      <c r="F10" s="67" t="s">
        <v>223</v>
      </c>
      <c r="G10" s="109">
        <v>2562.8380235999998</v>
      </c>
      <c r="H10" s="409"/>
      <c r="I10" s="410"/>
      <c r="J10" s="405" t="str">
        <f>IF(TRIM(I10)="", "", IF(VLOOKUP(I10,'Footnotes list'!$D$9:$E$107,2,FALSE)=0,"",VLOOKUP(I10,'Footnotes list'!$D$9:$E$107,2,FALSE) ) )</f>
        <v/>
      </c>
      <c r="K10" s="205" t="str">
        <f>IF((G9&gt;G10),"Error: in the exports, the recycling is higher than recovery,  please check the values and provide an explanatory note",IF(ISNUMBER(G10), "No warning",IF(LEN(J10)&gt;10, "No warning","Warning: mandatory cell is empty, please provide value or explanation")))</f>
        <v>No warning</v>
      </c>
    </row>
    <row r="11" spans="1:27" ht="27.75" customHeight="1" thickBot="1" x14ac:dyDescent="0.3">
      <c r="C11" s="57"/>
      <c r="D11" s="57"/>
      <c r="E11" s="68" t="s">
        <v>51</v>
      </c>
      <c r="F11" s="69" t="s">
        <v>224</v>
      </c>
      <c r="G11" s="219">
        <v>64.133985600000003</v>
      </c>
      <c r="H11" s="411"/>
      <c r="I11" s="412"/>
      <c r="J11" s="406" t="str">
        <f>IF(TRIM(I11)="", "", IF(VLOOKUP(I11,'Footnotes list'!$D$9:$E$107,2,FALSE)=0,"",VLOOKUP(I11,'Footnotes list'!$D$9:$E$107,2,FALSE) ) )</f>
        <v/>
      </c>
      <c r="K11" s="205" t="str">
        <f>IF(ISNUMBER(G11), "No warning",IF(LEN(J11)&gt;10, "No warning","Warning: mandatory cell is empty, please provide value or explanation"))</f>
        <v>No warning</v>
      </c>
    </row>
    <row r="13" spans="1:27" x14ac:dyDescent="0.25">
      <c r="E13" s="97" t="s">
        <v>143</v>
      </c>
      <c r="F13" s="92"/>
      <c r="H13" s="92"/>
      <c r="I13" s="92"/>
    </row>
    <row r="14" spans="1:27" ht="7.5" customHeight="1" x14ac:dyDescent="0.25">
      <c r="E14" s="92"/>
      <c r="F14" s="92"/>
      <c r="H14" s="92"/>
      <c r="I14" s="92"/>
    </row>
    <row r="15" spans="1:27" x14ac:dyDescent="0.25">
      <c r="E15" s="92" t="s">
        <v>144</v>
      </c>
      <c r="F15" s="92"/>
      <c r="H15" s="92"/>
      <c r="I15" s="92"/>
    </row>
    <row r="16" spans="1:27" ht="15" customHeight="1" x14ac:dyDescent="0.25">
      <c r="E16" s="729" t="s">
        <v>159</v>
      </c>
      <c r="F16" s="730"/>
      <c r="H16" s="95"/>
      <c r="I16" s="95"/>
    </row>
    <row r="17" spans="1:27" ht="41.1" customHeight="1" x14ac:dyDescent="0.25">
      <c r="A17" s="47"/>
      <c r="B17" s="47"/>
      <c r="C17" s="47"/>
      <c r="D17" s="45"/>
      <c r="E17" s="725" t="s">
        <v>340</v>
      </c>
      <c r="F17" s="726"/>
      <c r="G17" s="95"/>
      <c r="H17" s="95"/>
      <c r="I17" s="95"/>
      <c r="J17" s="95"/>
      <c r="W17" s="80"/>
      <c r="X17" s="80"/>
      <c r="Y17" s="80"/>
      <c r="Z17" s="80"/>
      <c r="AA17" s="80"/>
    </row>
    <row r="18" spans="1:27" x14ac:dyDescent="0.25">
      <c r="A18" s="47"/>
      <c r="B18" s="47"/>
      <c r="C18" s="47"/>
      <c r="D18" s="45"/>
      <c r="E18" s="727" t="s">
        <v>153</v>
      </c>
      <c r="F18" s="728"/>
      <c r="H18" s="94"/>
      <c r="I18" s="94"/>
      <c r="J18" s="94"/>
      <c r="W18" s="80"/>
      <c r="X18" s="80"/>
      <c r="Y18" s="80"/>
      <c r="Z18" s="80"/>
      <c r="AA18" s="80"/>
    </row>
    <row r="19" spans="1:27" ht="6.75" customHeight="1" x14ac:dyDescent="0.25">
      <c r="F19" s="93"/>
      <c r="G19" s="93"/>
      <c r="H19" s="93"/>
      <c r="I19" s="93"/>
    </row>
    <row r="20" spans="1:27" x14ac:dyDescent="0.25">
      <c r="E20" s="92"/>
      <c r="G20" s="96"/>
      <c r="H20" s="96"/>
      <c r="I20" s="96"/>
    </row>
    <row r="21" spans="1:27" x14ac:dyDescent="0.25">
      <c r="E21" s="95"/>
      <c r="G21" s="95"/>
      <c r="H21" s="95"/>
      <c r="I21" s="95"/>
    </row>
  </sheetData>
  <sheetProtection algorithmName="SHA-512" hashValue="GdPKedKMmkpSqQmzYvYKi1LuchdaA22CrBdy9aKZk1RljW/TaVbtmKshX7xjnjBy2ClqsoxCBnDTmfG5rWVi8A==" saltValue="vHp5C6hrwgfKQeKs9U1EDg==" spinCount="100000" sheet="1" objects="1" scenarios="1"/>
  <mergeCells count="8">
    <mergeCell ref="G5:J5"/>
    <mergeCell ref="G2:J2"/>
    <mergeCell ref="G3:J4"/>
    <mergeCell ref="E17:F17"/>
    <mergeCell ref="E18:F18"/>
    <mergeCell ref="E16:F16"/>
    <mergeCell ref="H6:H7"/>
    <mergeCell ref="I6:J7"/>
  </mergeCells>
  <conditionalFormatting sqref="G9">
    <cfRule type="cellIs" dxfId="25" priority="13" operator="greaterThan">
      <formula>G10</formula>
    </cfRule>
  </conditionalFormatting>
  <conditionalFormatting sqref="G8">
    <cfRule type="cellIs" dxfId="24" priority="12" operator="lessThan">
      <formula>G10+G11</formula>
    </cfRule>
  </conditionalFormatting>
  <conditionalFormatting sqref="K9:K10">
    <cfRule type="containsText" dxfId="23" priority="7" operator="containsText" text="Warning:">
      <formula>NOT(ISERROR(SEARCH("Warning:",K9)))</formula>
    </cfRule>
  </conditionalFormatting>
  <conditionalFormatting sqref="K9:K10">
    <cfRule type="containsText" dxfId="22" priority="6" operator="containsText" text="Error">
      <formula>NOT(ISERROR(SEARCH("Error",K9)))</formula>
    </cfRule>
  </conditionalFormatting>
  <conditionalFormatting sqref="K8">
    <cfRule type="containsText" dxfId="21" priority="4" operator="containsText" text="Warning:">
      <formula>NOT(ISERROR(SEARCH("Warning:",K8)))</formula>
    </cfRule>
  </conditionalFormatting>
  <conditionalFormatting sqref="K8">
    <cfRule type="containsText" dxfId="20" priority="3" operator="containsText" text="Error">
      <formula>NOT(ISERROR(SEARCH("Error",K8)))</formula>
    </cfRule>
  </conditionalFormatting>
  <conditionalFormatting sqref="K11">
    <cfRule type="containsText" dxfId="19" priority="2" operator="containsText" text="Warning:">
      <formula>NOT(ISERROR(SEARCH("Warning:",K11)))</formula>
    </cfRule>
  </conditionalFormatting>
  <conditionalFormatting sqref="K11">
    <cfRule type="containsText" dxfId="18" priority="1" operator="containsText" text="Error">
      <formula>NOT(ISERROR(SEARCH("Error",K11)))</formula>
    </cfRule>
  </conditionalFormatting>
  <dataValidations count="1">
    <dataValidation type="decimal" allowBlank="1" showInputMessage="1" showErrorMessage="1" sqref="G8:G11">
      <formula1>0</formula1>
      <formula2>999999999999999</formula2>
    </dataValidation>
  </dataValidations>
  <pageMargins left="0.23622047244094491" right="0.23622047244094491" top="0.74803149606299213" bottom="0.74803149606299213" header="0.31496062992125984" footer="0.31496062992125984"/>
  <pageSetup paperSize="9" scale="82" orientation="landscape" verticalDpi="0"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6" r:id="rId4" name="formulas">
              <controlPr defaultSize="0" print="0" autoFill="0" autoPict="0" macro="[0]!'SwitchLocksInCells &quot;formulas&quot;'" altText="Lock formulas">
                <anchor moveWithCells="1" sizeWithCells="1">
                  <from>
                    <xdr:col>5</xdr:col>
                    <xdr:colOff>1933575</xdr:colOff>
                    <xdr:row>1</xdr:row>
                    <xdr:rowOff>95250</xdr:rowOff>
                  </from>
                  <to>
                    <xdr:col>5</xdr:col>
                    <xdr:colOff>2695575</xdr:colOff>
                    <xdr:row>1</xdr:row>
                    <xdr:rowOff>561975</xdr:rowOff>
                  </to>
                </anchor>
              </controlPr>
            </control>
          </mc:Choice>
        </mc:AlternateContent>
        <mc:AlternateContent xmlns:mc="http://schemas.openxmlformats.org/markup-compatibility/2006">
          <mc:Choice Requires="x14">
            <control shapeId="6150" r:id="rId5" name="Button 6">
              <controlPr defaultSize="0" print="0" autoFill="0" autoPict="0" macro="[0]!RestoreColours">
                <anchor moveWithCells="1" sizeWithCells="1">
                  <from>
                    <xdr:col>4</xdr:col>
                    <xdr:colOff>57150</xdr:colOff>
                    <xdr:row>1</xdr:row>
                    <xdr:rowOff>180975</xdr:rowOff>
                  </from>
                  <to>
                    <xdr:col>5</xdr:col>
                    <xdr:colOff>171450</xdr:colOff>
                    <xdr:row>1</xdr:row>
                    <xdr:rowOff>485775</xdr:rowOff>
                  </to>
                </anchor>
              </controlPr>
            </control>
          </mc:Choice>
        </mc:AlternateContent>
        <mc:AlternateContent xmlns:mc="http://schemas.openxmlformats.org/markup-compatibility/2006">
          <mc:Choice Requires="x14">
            <control shapeId="6151" r:id="rId6" name="Button 7">
              <controlPr defaultSize="0" print="0" autoFill="0" autoPict="0" macro="[0]!MainBody">
                <anchor moveWithCells="1" sizeWithCells="1">
                  <from>
                    <xdr:col>5</xdr:col>
                    <xdr:colOff>219075</xdr:colOff>
                    <xdr:row>1</xdr:row>
                    <xdr:rowOff>171450</xdr:rowOff>
                  </from>
                  <to>
                    <xdr:col>5</xdr:col>
                    <xdr:colOff>1704975</xdr:colOff>
                    <xdr:row>1</xdr:row>
                    <xdr:rowOff>495300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Lists!$D$2:$D$3</xm:f>
          </x14:formula1>
          <xm:sqref>H8:H11</xm:sqref>
        </x14:dataValidation>
        <x14:dataValidation type="list" allowBlank="1" showInputMessage="1" showErrorMessage="1">
          <x14:formula1>
            <xm:f>'Footnotes list'!$D$9:$D$58</xm:f>
          </x14:formula1>
          <xm:sqref>I8:I11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41AFAA"/>
    <pageSetUpPr fitToPage="1"/>
  </sheetPr>
  <dimension ref="A1:X27"/>
  <sheetViews>
    <sheetView showGridLines="0" zoomScaleNormal="100" workbookViewId="0">
      <pane xSplit="6" ySplit="7" topLeftCell="G8" activePane="bottomRight" state="frozen"/>
      <selection activeCell="E29" sqref="E29"/>
      <selection pane="topRight" activeCell="E29" sqref="E29"/>
      <selection pane="bottomLeft" activeCell="E29" sqref="E29"/>
      <selection pane="bottomRight" activeCell="D1" sqref="D1"/>
    </sheetView>
  </sheetViews>
  <sheetFormatPr defaultRowHeight="15" x14ac:dyDescent="0.25"/>
  <cols>
    <col min="1" max="1" width="1.28515625" hidden="1" customWidth="1"/>
    <col min="2" max="2" width="32.42578125" hidden="1" customWidth="1"/>
    <col min="3" max="3" width="6" hidden="1" customWidth="1"/>
    <col min="4" max="4" width="2.7109375" customWidth="1"/>
    <col min="5" max="5" width="17.28515625" customWidth="1"/>
    <col min="6" max="6" width="43" customWidth="1"/>
    <col min="7" max="7" width="15.5703125" customWidth="1"/>
    <col min="8" max="8" width="3.5703125" customWidth="1"/>
    <col min="9" max="9" width="12.7109375" customWidth="1"/>
    <col min="10" max="10" width="15.5703125" customWidth="1"/>
    <col min="11" max="11" width="3.5703125" customWidth="1"/>
    <col min="12" max="12" width="12.7109375" customWidth="1"/>
    <col min="13" max="13" width="15.5703125" customWidth="1"/>
    <col min="14" max="14" width="3.5703125" customWidth="1"/>
    <col min="15" max="15" width="12.7109375" customWidth="1"/>
    <col min="16" max="16" width="15.5703125" customWidth="1"/>
    <col min="17" max="17" width="3.5703125" customWidth="1"/>
    <col min="18" max="18" width="2.7109375" customWidth="1"/>
    <col min="19" max="19" width="12.7109375" customWidth="1"/>
    <col min="20" max="20" width="55.28515625" customWidth="1"/>
    <col min="21" max="21" width="55.5703125" customWidth="1"/>
    <col min="22" max="22" width="0.28515625" customWidth="1"/>
    <col min="23" max="23" width="53.7109375" customWidth="1"/>
  </cols>
  <sheetData>
    <row r="1" spans="2:24" ht="6.6" customHeight="1" thickBot="1" x14ac:dyDescent="0.3"/>
    <row r="2" spans="2:24" s="9" customFormat="1" ht="42" customHeight="1" thickBot="1" x14ac:dyDescent="0.3">
      <c r="C2"/>
      <c r="E2" s="183"/>
      <c r="F2" s="191"/>
      <c r="G2" s="739" t="s">
        <v>142</v>
      </c>
      <c r="H2" s="740"/>
      <c r="I2" s="740"/>
      <c r="J2" s="740"/>
      <c r="K2" s="740"/>
      <c r="L2" s="740"/>
      <c r="M2" s="740"/>
      <c r="N2" s="740"/>
      <c r="O2" s="740"/>
      <c r="P2" s="740"/>
      <c r="Q2" s="740"/>
      <c r="R2" s="740"/>
      <c r="S2" s="741"/>
      <c r="T2" s="733" t="s">
        <v>218</v>
      </c>
      <c r="U2" s="734"/>
      <c r="V2" s="493"/>
      <c r="W2" s="706" t="s">
        <v>582</v>
      </c>
    </row>
    <row r="3" spans="2:24" s="9" customFormat="1" ht="21.75" customHeight="1" x14ac:dyDescent="0.25">
      <c r="C3"/>
      <c r="E3" s="184" t="s">
        <v>43</v>
      </c>
      <c r="F3" s="23" t="str">
        <f>'GETTING STARTED'!G9</f>
        <v>LU</v>
      </c>
      <c r="G3" s="742" t="str">
        <f>IF('GETTING STARTED'!E9="","",'GETTING STARTED'!E9)</f>
        <v>Luxembourg</v>
      </c>
      <c r="H3" s="743"/>
      <c r="I3" s="743"/>
      <c r="J3" s="743"/>
      <c r="K3" s="743"/>
      <c r="L3" s="743"/>
      <c r="M3" s="743"/>
      <c r="N3" s="743"/>
      <c r="O3" s="743"/>
      <c r="P3" s="743"/>
      <c r="Q3" s="743"/>
      <c r="R3" s="743"/>
      <c r="S3" s="744"/>
      <c r="T3" s="735"/>
      <c r="U3" s="736"/>
      <c r="V3" s="494"/>
      <c r="W3" s="707"/>
    </row>
    <row r="4" spans="2:24" s="9" customFormat="1" ht="21.75" customHeight="1" thickBot="1" x14ac:dyDescent="0.3">
      <c r="C4"/>
      <c r="E4" s="185" t="s">
        <v>93</v>
      </c>
      <c r="F4" s="24">
        <f>IF('GETTING STARTED'!E10="","",'GETTING STARTED'!E10)</f>
        <v>2021</v>
      </c>
      <c r="G4" s="745"/>
      <c r="H4" s="746"/>
      <c r="I4" s="746"/>
      <c r="J4" s="746"/>
      <c r="K4" s="746"/>
      <c r="L4" s="746"/>
      <c r="M4" s="746"/>
      <c r="N4" s="746"/>
      <c r="O4" s="746"/>
      <c r="P4" s="746"/>
      <c r="Q4" s="746"/>
      <c r="R4" s="746"/>
      <c r="S4" s="747"/>
      <c r="T4" s="735"/>
      <c r="U4" s="736"/>
      <c r="V4" s="494"/>
      <c r="W4" s="707"/>
    </row>
    <row r="5" spans="2:24" s="19" customFormat="1" ht="36" customHeight="1" thickBot="1" x14ac:dyDescent="0.3">
      <c r="C5"/>
      <c r="E5" s="30"/>
      <c r="F5" s="33"/>
      <c r="G5" s="752" t="s">
        <v>578</v>
      </c>
      <c r="H5" s="753"/>
      <c r="I5" s="753"/>
      <c r="J5" s="753"/>
      <c r="K5" s="753"/>
      <c r="L5" s="753"/>
      <c r="M5" s="753"/>
      <c r="N5" s="753"/>
      <c r="O5" s="753"/>
      <c r="P5" s="753"/>
      <c r="Q5" s="753"/>
      <c r="R5" s="753"/>
      <c r="S5" s="754"/>
      <c r="T5" s="737"/>
      <c r="U5" s="738"/>
      <c r="V5" s="495"/>
      <c r="W5" s="708"/>
    </row>
    <row r="6" spans="2:24" s="20" customFormat="1" ht="20.100000000000001" hidden="1" customHeight="1" thickBot="1" x14ac:dyDescent="0.3">
      <c r="B6" s="190" t="s">
        <v>570</v>
      </c>
      <c r="C6"/>
      <c r="E6" s="192"/>
      <c r="F6" s="193"/>
      <c r="G6" s="496" t="s">
        <v>559</v>
      </c>
      <c r="H6" s="748" t="s">
        <v>150</v>
      </c>
      <c r="I6" s="750" t="s">
        <v>180</v>
      </c>
      <c r="J6" s="496" t="s">
        <v>559</v>
      </c>
      <c r="K6" s="748" t="s">
        <v>150</v>
      </c>
      <c r="L6" s="750" t="s">
        <v>180</v>
      </c>
      <c r="M6" s="496" t="s">
        <v>559</v>
      </c>
      <c r="N6" s="748" t="s">
        <v>150</v>
      </c>
      <c r="O6" s="750" t="s">
        <v>180</v>
      </c>
      <c r="P6" s="496" t="s">
        <v>559</v>
      </c>
      <c r="Q6" s="691" t="s">
        <v>150</v>
      </c>
      <c r="R6" s="718" t="s">
        <v>188</v>
      </c>
      <c r="S6" s="719"/>
      <c r="T6" s="706" t="s">
        <v>217</v>
      </c>
      <c r="U6" s="706" t="s">
        <v>216</v>
      </c>
      <c r="V6" s="100"/>
      <c r="W6" s="706" t="s">
        <v>583</v>
      </c>
    </row>
    <row r="7" spans="2:24" s="18" customFormat="1" ht="48" customHeight="1" thickBot="1" x14ac:dyDescent="0.3">
      <c r="B7" s="190" t="s">
        <v>346</v>
      </c>
      <c r="C7" s="186" t="s">
        <v>95</v>
      </c>
      <c r="E7" s="194" t="s">
        <v>157</v>
      </c>
      <c r="F7" s="195" t="s">
        <v>158</v>
      </c>
      <c r="G7" s="31">
        <f>F4 -3</f>
        <v>2018</v>
      </c>
      <c r="H7" s="749"/>
      <c r="I7" s="751"/>
      <c r="J7" s="32">
        <f>F4 -2</f>
        <v>2019</v>
      </c>
      <c r="K7" s="749"/>
      <c r="L7" s="751"/>
      <c r="M7" s="32">
        <f>F4 -1</f>
        <v>2020</v>
      </c>
      <c r="N7" s="749"/>
      <c r="O7" s="751"/>
      <c r="P7" s="32">
        <f>F4</f>
        <v>2021</v>
      </c>
      <c r="Q7" s="692"/>
      <c r="R7" s="720"/>
      <c r="S7" s="721"/>
      <c r="T7" s="708"/>
      <c r="U7" s="708"/>
      <c r="V7" s="528" t="s">
        <v>640</v>
      </c>
      <c r="W7" s="708"/>
    </row>
    <row r="8" spans="2:24" ht="28.15" customHeight="1" x14ac:dyDescent="0.25">
      <c r="C8" s="187" t="s">
        <v>44</v>
      </c>
      <c r="E8" s="34" t="s">
        <v>52</v>
      </c>
      <c r="F8" s="35" t="s">
        <v>322</v>
      </c>
      <c r="G8" s="425">
        <v>3103</v>
      </c>
      <c r="H8" s="426"/>
      <c r="I8" s="427"/>
      <c r="J8" s="428">
        <v>2827</v>
      </c>
      <c r="K8" s="426"/>
      <c r="L8" s="429"/>
      <c r="M8" s="430">
        <v>2416</v>
      </c>
      <c r="N8" s="426"/>
      <c r="O8" s="429"/>
      <c r="P8" s="108">
        <v>2497</v>
      </c>
      <c r="Q8" s="407"/>
      <c r="R8" s="408"/>
      <c r="S8" s="404" t="str">
        <f>IF(TRIM(R8)="", "", IF(VLOOKUP(R8,'Footnotes list'!$D$9:$E$107,2,FALSE)=0,"",VLOOKUP(R8,'Footnotes list'!$D$9:$E$107,2,FALSE) ) )</f>
        <v/>
      </c>
      <c r="T8" s="110" t="str">
        <f t="shared" ref="T8:T16" si="0">IF(ABS(2*(P8-AVERAGE(G8,J8,M8))/(P8+AVERAGE(G8,J8,M8)))&gt;0.2,"Warning: there is a percentage difference higher than 20% between the reference year and the average of the previous 3 years","The percentage difference is below 20%")</f>
        <v>The percentage difference is below 20%</v>
      </c>
      <c r="U8" s="113" t="str">
        <f>IF(OR(P8&gt;2*P9,P9&gt;2*P8),"Warning: there is a risk that the total number of ELVs are not correct,  please check the measurement units",IF(ISNUMBER(P8), "No warning",IF(LEN(S8)&gt;10, "No warning","Warning: mandatory cell is empty, please provide value or explanation")))</f>
        <v>No warning</v>
      </c>
      <c r="V8" s="113">
        <f>IF(P8&gt;0,MAX(P9/P8, 0.944), "")</f>
        <v>1.2563876007604267</v>
      </c>
      <c r="W8" s="110" t="str">
        <f>IF(AND(ISNUMBER(V8),V8&lt;=0.944),"Warning: the average weight of the vehicle is below the 10th percentile; if available, please add information in the methodological report",IF(AND(ISNUMBER(V8),V8&gt;=1.26),"Warning: the average weight of the vehicle is above the 90th percentile; if available, please add information in the methodological report","No issue"))</f>
        <v>No issue</v>
      </c>
      <c r="X8">
        <f>IF(P8&gt;0,MIN(P9/P8, 1.26), "")</f>
        <v>1.2563876007604267</v>
      </c>
    </row>
    <row r="9" spans="2:24" ht="28.15" customHeight="1" x14ac:dyDescent="0.25">
      <c r="C9" s="188" t="s">
        <v>46</v>
      </c>
      <c r="E9" s="36" t="s">
        <v>52</v>
      </c>
      <c r="F9" s="37" t="s">
        <v>321</v>
      </c>
      <c r="G9" s="431">
        <v>3413.23</v>
      </c>
      <c r="H9" s="432"/>
      <c r="I9" s="433"/>
      <c r="J9" s="428">
        <v>3471.1579999999999</v>
      </c>
      <c r="K9" s="432"/>
      <c r="L9" s="434"/>
      <c r="M9" s="430">
        <v>2998.8620000000001</v>
      </c>
      <c r="N9" s="432"/>
      <c r="O9" s="434"/>
      <c r="P9" s="108">
        <v>3137.1998390987856</v>
      </c>
      <c r="Q9" s="409"/>
      <c r="R9" s="410"/>
      <c r="S9" s="405" t="str">
        <f>IF(TRIM(R9)="", "", IF(VLOOKUP(R9,'Footnotes list'!$D$9:$E$107,2,FALSE)=0,"",VLOOKUP(R9,'Footnotes list'!$D$9:$E$107,2,FALSE) ) )</f>
        <v/>
      </c>
      <c r="T9" s="110" t="str">
        <f t="shared" si="0"/>
        <v>The percentage difference is below 20%</v>
      </c>
      <c r="U9" s="110" t="str">
        <f>IF(OR(P9&gt;1.5*P14,P14&gt;1.5*P9),"Warning: there is a risk that the total ELV waste generated is not correct, please check the measurement units",IF(ISNUMBER(P9), "No warning",IF(LEN(S9)&gt;10, "No warning","Warning: mandatory cell is empty, please provide value or explanation")))</f>
        <v>No warning</v>
      </c>
      <c r="V9" s="110">
        <f>IF(P9&gt;0,(P9-AVERAGE(G9,J9,M9))*2/(P9+AVERAGE(G9,J9,M9)),"")</f>
        <v>-4.8888744354377497E-2</v>
      </c>
      <c r="W9" s="110" t="str">
        <f>IF(AND(ISNUMBER(V9),V9&gt;0.07),"Warning: the average weight of the vehicle is 7% higher than the average weight of the previous 3 years; if available, please add information in the methodological report",IF(AND(ISNUMBER(V9),V9&lt;-0.07),"Warning: the average weight of the vehicle is 7% lower than the average weight of the previous 3 years; if available, please add information in the methodological report",""))</f>
        <v/>
      </c>
    </row>
    <row r="10" spans="2:24" ht="28.15" customHeight="1" x14ac:dyDescent="0.25">
      <c r="B10" s="190" t="s">
        <v>347</v>
      </c>
      <c r="C10" s="188" t="s">
        <v>46</v>
      </c>
      <c r="E10" s="36" t="s">
        <v>47</v>
      </c>
      <c r="F10" s="37" t="s">
        <v>2</v>
      </c>
      <c r="G10" s="431">
        <v>190.66300000000001</v>
      </c>
      <c r="H10" s="432"/>
      <c r="I10" s="433" t="s">
        <v>755</v>
      </c>
      <c r="J10" s="428">
        <v>406.46199999999999</v>
      </c>
      <c r="K10" s="432"/>
      <c r="L10" s="434"/>
      <c r="M10" s="430">
        <v>405.53800000000001</v>
      </c>
      <c r="N10" s="432"/>
      <c r="O10" s="434"/>
      <c r="P10" s="112">
        <f>IF(TRIM(Table_1!G18)="","",Table_1!G18)</f>
        <v>510.22782989878556</v>
      </c>
      <c r="Q10" s="432" t="str">
        <f>IF(TRIM(Table_1!H18)="","",Table_1!H18)</f>
        <v/>
      </c>
      <c r="R10" s="442" t="str">
        <f>IF(TRIM(Table_1!I18)="","",Table_1!I18)</f>
        <v/>
      </c>
      <c r="S10" s="443" t="str">
        <f>Table_1!J18</f>
        <v/>
      </c>
      <c r="T10" s="110" t="str">
        <f>IF(ISNUMBER(P10), IF(ABS(2*(P10-AVERAGE(G10,J10,M10))/(P10+AVERAGE(G10,J10,M10)))&gt;0.2,"Warning: there is a percentage difference higher than 20% between the reference year and the average of the previous 3 years","The percentage difference is below 20%"),"Warning: mandatory cell G8 in Table 1 is empty, please provide value or explanation")</f>
        <v>Warning: there is a percentage difference higher than 20% between the reference year and the average of the previous 3 years</v>
      </c>
      <c r="U10" s="110" t="str">
        <f>IF(ISNUMBER(P10), "No warning",IF(LEN(S10)&gt;10, "No warning","Warning: mandatory cell G8 in Table 1 is empty, please provide value or explanation"))</f>
        <v>No warning</v>
      </c>
      <c r="V10" s="110"/>
      <c r="W10" s="110" t="str">
        <f>IF(ISNUMBER(R10), IF(ABS(2*(R10-AVERAGE(I10,L10,O10))/(R10+AVERAGE(I10,L10,O10)))&gt;0.2,"Warning: there is a percentage difference higher than 20% between the reference year and the average of the previous 3 years","The percentage difference is below 20%"),"Warning: mandatory cell G8 in Table 1 is empty, please provide value or explanation")</f>
        <v>Warning: mandatory cell G8 in Table 1 is empty, please provide value or explanation</v>
      </c>
    </row>
    <row r="11" spans="2:24" ht="28.15" customHeight="1" x14ac:dyDescent="0.25">
      <c r="C11" s="188" t="s">
        <v>46</v>
      </c>
      <c r="E11" s="36" t="s">
        <v>48</v>
      </c>
      <c r="F11" s="37" t="s">
        <v>308</v>
      </c>
      <c r="G11" s="431">
        <v>3019.7190000000001</v>
      </c>
      <c r="H11" s="432"/>
      <c r="I11" s="433"/>
      <c r="J11" s="428">
        <v>2948.7449999999999</v>
      </c>
      <c r="K11" s="432"/>
      <c r="L11" s="434"/>
      <c r="M11" s="430">
        <v>2508.9580000000001</v>
      </c>
      <c r="N11" s="432"/>
      <c r="O11" s="435"/>
      <c r="P11" s="112">
        <f>IF(TRIM(CONCATENATE(Table_1!K18,Table_2!G12,Table_3!G9))="","",SUM(Table_1!K18,Table_2!G12,Table_3!G9))</f>
        <v>2537.0105389999999</v>
      </c>
      <c r="Q11" s="409"/>
      <c r="R11" s="410"/>
      <c r="S11" s="405" t="str">
        <f>IF(TRIM(R11)="", "", IF(VLOOKUP(R11,'Footnotes list'!$D$9:$E$107,2,FALSE)=0,"",VLOOKUP(R11,'Footnotes list'!$D$9:$E$107,2,FALSE) ) )</f>
        <v/>
      </c>
      <c r="T11" s="110" t="str">
        <f t="shared" si="0"/>
        <v>The percentage difference is below 20%</v>
      </c>
      <c r="U11" s="110" t="str">
        <f>IF(P11&gt;P12,"Error: Recycling is higher than reuse, please correct figures",IF(ISNUMBER(P11), "No warning",IF(LEN(S11)&gt;10, "No warning","Warning: mandatory cell is empty, please compile Table_1, Table_2 and Table_3 or provide an explanation")))</f>
        <v>No warning</v>
      </c>
      <c r="V11" s="110"/>
      <c r="W11" s="110" t="e">
        <f t="shared" ref="W11:W16" si="1">IF(ABS(2*(R11-AVERAGE(I11,L11,O11))/(R11+AVERAGE(I11,L11,O11)))&gt;0.2,"Warning: there is a percentage difference higher than 20% between the reference year and the average of the previous 3 years","The percentage difference is below 20%")</f>
        <v>#DIV/0!</v>
      </c>
    </row>
    <row r="12" spans="2:24" ht="28.15" customHeight="1" x14ac:dyDescent="0.25">
      <c r="C12" s="188" t="s">
        <v>46</v>
      </c>
      <c r="E12" s="36" t="s">
        <v>50</v>
      </c>
      <c r="F12" s="37" t="s">
        <v>309</v>
      </c>
      <c r="G12" s="431">
        <v>3081.19</v>
      </c>
      <c r="H12" s="432"/>
      <c r="I12" s="433"/>
      <c r="J12" s="428">
        <v>2987.3389999999999</v>
      </c>
      <c r="K12" s="432"/>
      <c r="L12" s="434"/>
      <c r="M12" s="430">
        <v>2532.4920000000002</v>
      </c>
      <c r="N12" s="432"/>
      <c r="O12" s="434"/>
      <c r="P12" s="112">
        <f>IF(TRIM(CONCATENATE(Table_1!S18,Table_2!O12,Table_3!G10))="","",SUM(Table_1!S18,Table_2!O12,Table_3!G10))</f>
        <v>2562.8380235999998</v>
      </c>
      <c r="Q12" s="409"/>
      <c r="R12" s="410"/>
      <c r="S12" s="405" t="str">
        <f>IF(TRIM(R12)="", "", IF(VLOOKUP(R12,'Footnotes list'!$D$9:$E$107,2,FALSE)=0,"",VLOOKUP(R12,'Footnotes list'!$D$9:$E$107,2,FALSE) ) )</f>
        <v/>
      </c>
      <c r="T12" s="110" t="str">
        <f t="shared" si="0"/>
        <v>The percentage difference is below 20%</v>
      </c>
      <c r="U12" s="110" t="str">
        <f>IF(P11&gt;P12,"Error: Recycling is higher than reuse, please correct figures",IF(ISNUMBER(P12), "No warning",IF(LEN(S12)&gt;10, "No warning","Warning: mandatory cell is empty, please compile Table_1, Table_2 and Table_3 or provide an explanation")))</f>
        <v>No warning</v>
      </c>
      <c r="V12" s="110"/>
      <c r="W12" s="110" t="e">
        <f t="shared" si="1"/>
        <v>#DIV/0!</v>
      </c>
    </row>
    <row r="13" spans="2:24" ht="28.15" customHeight="1" x14ac:dyDescent="0.25">
      <c r="C13" s="188" t="s">
        <v>46</v>
      </c>
      <c r="E13" s="36" t="s">
        <v>53</v>
      </c>
      <c r="F13" s="37" t="s">
        <v>310</v>
      </c>
      <c r="G13" s="431">
        <v>3210.3820000000001</v>
      </c>
      <c r="H13" s="432"/>
      <c r="I13" s="433"/>
      <c r="J13" s="428">
        <v>3355.2069999999999</v>
      </c>
      <c r="K13" s="432"/>
      <c r="L13" s="434"/>
      <c r="M13" s="430">
        <v>2914.4960000000001</v>
      </c>
      <c r="N13" s="432"/>
      <c r="O13" s="434"/>
      <c r="P13" s="112">
        <f>IF(TRIM(CONCATENATE(Table_1!G18,Table_1!K18,Table_2!G12,Table_3!G9))="","",SUM(Table_1!G18,Table_1!K18,Table_2!G12,Table_3!G9))</f>
        <v>3047.2383688987857</v>
      </c>
      <c r="Q13" s="409"/>
      <c r="R13" s="410"/>
      <c r="S13" s="405" t="str">
        <f>IF(TRIM(R13)="", "", IF(VLOOKUP(R13,'Footnotes list'!$D$9:$E$107,2,FALSE)=0,"",VLOOKUP(R13,'Footnotes list'!$D$9:$E$107,2,FALSE) ) )</f>
        <v/>
      </c>
      <c r="T13" s="110" t="str">
        <f t="shared" si="0"/>
        <v>The percentage difference is below 20%</v>
      </c>
      <c r="U13" s="110" t="str">
        <f>IF(P13&gt;P9,"Warning: Recycling and reuse is higher than ELV waste generation, explanatory footnote required",IF(ISNUMBER(P13), "No warning",IF(LEN(S13)&gt;10, "No warning","Warning: mandatory cell is empty, please compile Table_1, Table_2 and Table_3 or provide an explanation")))</f>
        <v>No warning</v>
      </c>
      <c r="V13" s="110"/>
      <c r="W13" s="110" t="e">
        <f t="shared" si="1"/>
        <v>#DIV/0!</v>
      </c>
    </row>
    <row r="14" spans="2:24" ht="28.15" customHeight="1" x14ac:dyDescent="0.25">
      <c r="C14" s="188" t="s">
        <v>46</v>
      </c>
      <c r="E14" s="36" t="s">
        <v>54</v>
      </c>
      <c r="F14" s="37" t="s">
        <v>311</v>
      </c>
      <c r="G14" s="431">
        <v>3271.8530000000001</v>
      </c>
      <c r="H14" s="432"/>
      <c r="I14" s="433"/>
      <c r="J14" s="428">
        <v>3393.8009999999999</v>
      </c>
      <c r="K14" s="432"/>
      <c r="L14" s="434"/>
      <c r="M14" s="430">
        <v>2938.03</v>
      </c>
      <c r="N14" s="432"/>
      <c r="O14" s="434"/>
      <c r="P14" s="112">
        <f>IF(TRIM(CONCATENATE(Table_1!G18,Table_1!S18,Table_2!O12,Table_3!G10))="","",SUM(Table_1!G18,Table_1!S18,Table_2!O12,Table_3!G10))</f>
        <v>3073.0658534987851</v>
      </c>
      <c r="Q14" s="409"/>
      <c r="R14" s="410"/>
      <c r="S14" s="405" t="str">
        <f>IF(TRIM(R14)="", "", IF(VLOOKUP(R14,'Footnotes list'!$D$9:$E$107,2,FALSE)=0,"",VLOOKUP(R14,'Footnotes list'!$D$9:$E$107,2,FALSE) ) )</f>
        <v/>
      </c>
      <c r="T14" s="110" t="str">
        <f t="shared" si="0"/>
        <v>The percentage difference is below 20%</v>
      </c>
      <c r="U14" s="110" t="str">
        <f>IF(P14&gt;P9,"Warning: Recovery and reuse is higher than ELV waste generation, explanatory footnote required",IF(ISNUMBER(P14), "No warning",IF(LEN(S14)&gt;10, "No warning","Warning: mandatory cell is empty, please compile Table_1, Table_2 and Table_3 or provide an explanation")))</f>
        <v>No warning</v>
      </c>
      <c r="V14" s="110"/>
      <c r="W14" s="110" t="e">
        <f t="shared" si="1"/>
        <v>#DIV/0!</v>
      </c>
    </row>
    <row r="15" spans="2:24" ht="28.15" customHeight="1" x14ac:dyDescent="0.25">
      <c r="C15" s="188" t="s">
        <v>45</v>
      </c>
      <c r="E15" s="36" t="s">
        <v>53</v>
      </c>
      <c r="F15" s="37" t="s">
        <v>225</v>
      </c>
      <c r="G15" s="431">
        <v>94.057000000000002</v>
      </c>
      <c r="H15" s="432"/>
      <c r="I15" s="433"/>
      <c r="J15" s="428">
        <v>96.66</v>
      </c>
      <c r="K15" s="432"/>
      <c r="L15" s="434"/>
      <c r="M15" s="430">
        <v>97.186999999999998</v>
      </c>
      <c r="N15" s="432"/>
      <c r="O15" s="434"/>
      <c r="P15" s="444">
        <f>IF(OR(TRIM(P13)="", TRIM(P9)=""), "", P13*100/P9)</f>
        <v>97.132427807791714</v>
      </c>
      <c r="Q15" s="409"/>
      <c r="R15" s="410"/>
      <c r="S15" s="405" t="str">
        <f>IF(TRIM(R15)="", "", IF(VLOOKUP(R15,'Footnotes list'!$D$9:$E$107,2,FALSE)=0,"",VLOOKUP(R15,'Footnotes list'!$D$9:$E$107,2,FALSE) ) )</f>
        <v/>
      </c>
      <c r="T15" s="110" t="str">
        <f t="shared" si="0"/>
        <v>The percentage difference is below 20%</v>
      </c>
      <c r="U15" s="111" t="str">
        <f>IF(ISNUMBER(P15), IF((P15&lt;85),"Warning: please check reported values, the target of 85% is not reached",IF((P15&gt;100),"Warning: the target should be below 100%, explanatory footnote required","The country has reached the target of 85% in recycling and reuse")),"Warning: mandatory cell is empty, please provide value")</f>
        <v>The country has reached the target of 85% in recycling and reuse</v>
      </c>
      <c r="V15" s="111"/>
      <c r="W15" s="110" t="e">
        <f t="shared" si="1"/>
        <v>#DIV/0!</v>
      </c>
    </row>
    <row r="16" spans="2:24" ht="28.15" customHeight="1" thickBot="1" x14ac:dyDescent="0.3">
      <c r="C16" s="189" t="s">
        <v>45</v>
      </c>
      <c r="E16" s="38" t="s">
        <v>54</v>
      </c>
      <c r="F16" s="39" t="s">
        <v>226</v>
      </c>
      <c r="G16" s="436">
        <v>95.858000000000004</v>
      </c>
      <c r="H16" s="437"/>
      <c r="I16" s="438"/>
      <c r="J16" s="439">
        <v>97.771000000000001</v>
      </c>
      <c r="K16" s="437"/>
      <c r="L16" s="440"/>
      <c r="M16" s="441">
        <v>97.971000000000004</v>
      </c>
      <c r="N16" s="437"/>
      <c r="O16" s="440"/>
      <c r="P16" s="444">
        <f>IF(OR(TRIM(P14)="", TRIM(P9)=""),"",P14*100/P9)</f>
        <v>97.955693328786353</v>
      </c>
      <c r="Q16" s="411"/>
      <c r="R16" s="412"/>
      <c r="S16" s="406" t="str">
        <f>IF(TRIM(R16)="", "", IF(VLOOKUP(R16,'Footnotes list'!$D$9:$E$107,2,FALSE)=0,"",VLOOKUP(R16,'Footnotes list'!$D$9:$E$107,2,FALSE) ) )</f>
        <v/>
      </c>
      <c r="T16" s="110" t="str">
        <f t="shared" si="0"/>
        <v>The percentage difference is below 20%</v>
      </c>
      <c r="U16" s="111" t="str">
        <f>IF( ISNUMBER(P16), IF((P16&lt;95),"Warning: please check reported values, the target of 95% is not reached",IF((P16&gt;100),"Warning: the target should be below 100%, explanatory footnote required", "The country has reached the target of 95% in recovery and reuse")),"Warning: mandatory cell is empty, please provide value")</f>
        <v>The country has reached the target of 95% in recovery and reuse</v>
      </c>
      <c r="V16" s="111"/>
      <c r="W16" s="110" t="e">
        <f t="shared" si="1"/>
        <v>#DIV/0!</v>
      </c>
    </row>
    <row r="17" spans="3:23" ht="36.75" x14ac:dyDescent="0.25">
      <c r="C17" s="25"/>
      <c r="E17" s="25"/>
      <c r="F17" s="25"/>
      <c r="S17" s="22"/>
      <c r="T17" s="114"/>
      <c r="U17" s="8"/>
      <c r="V17" s="8">
        <f>IF(TRIM(CONCATENATE(P14,Table_1!W18,Table_2!S12,Table_3!G11))="","",SUM(P14,Table_1!W18,Table_2!S12,Table_3!G11))</f>
        <v>3137.1998390987851</v>
      </c>
      <c r="W17" s="110" t="str">
        <f>IF(TRIM(CONCATENATE(V17,P9))="","",IF(2*ABS(P9-V17)/(V17+P9)&gt;0.1,CONCATENATE("Mass processing flow analysis: Total_generated_waste - (Total_recovery+Total_disposal) is accounting for ",P9-V17," tonnes, accounting for more than 10% difference. It is recommended that you provide information in the methodological report regarding any stock building operation or any mass processing flow loss"),CONCATENATE("Mass processing flow analysis: Total_generated_waste - (Total_recovery+Total_disposal) accounts for ",P9-V17," tonnes")))</f>
        <v>Mass processing flow analysis: Total_generated_waste - (Total_recovery+Total_disposal) accounts for 4.54747350886464E-13 tonnes</v>
      </c>
    </row>
    <row r="18" spans="3:23" x14ac:dyDescent="0.25">
      <c r="E18" s="26" t="s">
        <v>143</v>
      </c>
      <c r="F18" s="27"/>
      <c r="G18" s="27"/>
      <c r="H18" s="40"/>
      <c r="J18" s="8"/>
      <c r="K18" s="8"/>
      <c r="L18" s="8"/>
      <c r="M18" s="8"/>
      <c r="N18" s="8"/>
      <c r="O18" s="8"/>
      <c r="P18" s="101"/>
      <c r="Q18" s="8"/>
      <c r="R18" s="8"/>
      <c r="S18" s="8"/>
    </row>
    <row r="19" spans="3:23" x14ac:dyDescent="0.25">
      <c r="E19" s="27"/>
      <c r="F19" s="27"/>
      <c r="G19" s="27"/>
      <c r="H19" s="40"/>
      <c r="K19" s="8"/>
      <c r="L19" s="8"/>
      <c r="M19" s="8"/>
      <c r="N19" s="8"/>
      <c r="O19" s="8"/>
      <c r="P19" s="8"/>
      <c r="Q19" s="8"/>
      <c r="R19" s="8"/>
      <c r="S19" s="22"/>
      <c r="T19" s="114"/>
      <c r="U19" s="8"/>
      <c r="V19" s="8"/>
    </row>
    <row r="20" spans="3:23" s="8" customFormat="1" x14ac:dyDescent="0.25">
      <c r="E20" s="27" t="s">
        <v>144</v>
      </c>
      <c r="F20" s="27"/>
      <c r="G20" s="28"/>
      <c r="H20" s="40"/>
      <c r="P20" s="196"/>
      <c r="Q20" s="196"/>
      <c r="R20" s="196"/>
      <c r="S20" s="196"/>
      <c r="T20" s="196"/>
      <c r="W20"/>
    </row>
    <row r="21" spans="3:23" s="8" customFormat="1" ht="12.75" x14ac:dyDescent="0.2">
      <c r="E21" s="729" t="s">
        <v>159</v>
      </c>
      <c r="F21" s="730"/>
      <c r="G21" s="28"/>
      <c r="H21" s="28"/>
      <c r="K21" s="21"/>
      <c r="L21" s="21"/>
      <c r="M21" s="21"/>
      <c r="N21" s="21"/>
      <c r="O21" s="197"/>
      <c r="P21" s="197"/>
      <c r="Q21" s="196"/>
    </row>
    <row r="22" spans="3:23" s="8" customFormat="1" ht="39.6" customHeight="1" x14ac:dyDescent="0.2">
      <c r="E22" s="755" t="s">
        <v>219</v>
      </c>
      <c r="F22" s="756"/>
      <c r="G22" s="28"/>
      <c r="H22" s="41"/>
      <c r="K22" s="22"/>
      <c r="L22" s="22"/>
      <c r="M22" s="22"/>
      <c r="N22" s="22"/>
      <c r="O22" s="22"/>
      <c r="P22" s="22"/>
      <c r="Q22" s="114"/>
    </row>
    <row r="23" spans="3:23" s="8" customFormat="1" ht="40.5" customHeight="1" x14ac:dyDescent="0.2">
      <c r="E23" s="725" t="s">
        <v>340</v>
      </c>
      <c r="F23" s="726"/>
      <c r="G23" s="28"/>
      <c r="H23" s="28"/>
    </row>
    <row r="24" spans="3:23" s="8" customFormat="1" ht="12.75" customHeight="1" x14ac:dyDescent="0.2">
      <c r="E24" s="29" t="s">
        <v>153</v>
      </c>
      <c r="F24" s="29"/>
      <c r="G24" s="28"/>
      <c r="H24" s="28"/>
    </row>
    <row r="25" spans="3:23" x14ac:dyDescent="0.25">
      <c r="E25" s="40"/>
      <c r="F25" s="40"/>
      <c r="G25" s="28"/>
      <c r="H25" s="40"/>
    </row>
    <row r="26" spans="3:23" x14ac:dyDescent="0.25">
      <c r="E26" s="27"/>
      <c r="F26" s="42"/>
      <c r="G26" s="28"/>
      <c r="H26" s="42"/>
    </row>
    <row r="27" spans="3:23" x14ac:dyDescent="0.25">
      <c r="E27" s="28"/>
      <c r="F27" s="28"/>
      <c r="G27" s="28"/>
      <c r="H27" s="28"/>
    </row>
  </sheetData>
  <sheetProtection algorithmName="SHA-512" hashValue="x978W7luTmal4qRInhfOs42r9D4Q7Tg1Sdz/pL5KVhUxlckMjL+9mMGj95fTAmgOyXpeuCsqRmn9AEg0WhFQZQ==" saltValue="jG3dbRJ+JASCkP0UW1VqQw==" spinCount="100000" sheet="1" objects="1" scenarios="1"/>
  <mergeCells count="19">
    <mergeCell ref="W6:W7"/>
    <mergeCell ref="U6:U7"/>
    <mergeCell ref="T6:T7"/>
    <mergeCell ref="W2:W5"/>
    <mergeCell ref="E22:F22"/>
    <mergeCell ref="E23:F23"/>
    <mergeCell ref="T2:U5"/>
    <mergeCell ref="G2:S2"/>
    <mergeCell ref="G3:S4"/>
    <mergeCell ref="H6:H7"/>
    <mergeCell ref="I6:I7"/>
    <mergeCell ref="K6:K7"/>
    <mergeCell ref="L6:L7"/>
    <mergeCell ref="N6:N7"/>
    <mergeCell ref="O6:O7"/>
    <mergeCell ref="Q6:Q7"/>
    <mergeCell ref="R6:S7"/>
    <mergeCell ref="G5:S5"/>
    <mergeCell ref="E21:F21"/>
  </mergeCells>
  <conditionalFormatting sqref="T8:V16">
    <cfRule type="containsText" dxfId="17" priority="26" operator="containsText" text="Warning:">
      <formula>NOT(ISERROR(SEARCH("Warning:",T8)))</formula>
    </cfRule>
  </conditionalFormatting>
  <conditionalFormatting sqref="U11:V12">
    <cfRule type="containsText" dxfId="16" priority="15" operator="containsText" text="Error">
      <formula>NOT(ISERROR(SEARCH("Error",U11)))</formula>
    </cfRule>
  </conditionalFormatting>
  <conditionalFormatting sqref="P15">
    <cfRule type="cellIs" dxfId="15" priority="8" operator="lessThan">
      <formula>P13*100/P9-0.05</formula>
    </cfRule>
    <cfRule type="cellIs" dxfId="14" priority="9" operator="greaterThan">
      <formula>P13*100/P9+0.05</formula>
    </cfRule>
  </conditionalFormatting>
  <conditionalFormatting sqref="P16">
    <cfRule type="cellIs" dxfId="13" priority="6" operator="lessThan">
      <formula>P14*100/P9-0.05</formula>
    </cfRule>
    <cfRule type="cellIs" dxfId="12" priority="7" operator="greaterThan">
      <formula>P14*100/P9+0.05</formula>
    </cfRule>
  </conditionalFormatting>
  <conditionalFormatting sqref="P15:P16">
    <cfRule type="cellIs" dxfId="11" priority="5" operator="greaterThan">
      <formula>100</formula>
    </cfRule>
  </conditionalFormatting>
  <conditionalFormatting sqref="W8:W16">
    <cfRule type="containsText" dxfId="10" priority="2" operator="containsText" text="Warning:">
      <formula>NOT(ISERROR(SEARCH("Warning:",W8)))</formula>
    </cfRule>
  </conditionalFormatting>
  <conditionalFormatting sqref="W17">
    <cfRule type="containsText" dxfId="9" priority="1" operator="containsText" text="Warning:">
      <formula>NOT(ISERROR(SEARCH("Warning:",W17)))</formula>
    </cfRule>
  </conditionalFormatting>
  <dataValidations count="1">
    <dataValidation type="decimal" allowBlank="1" showInputMessage="1" showErrorMessage="1" sqref="G8:G16 J8:J16 M8:M16 P8:P16">
      <formula1>0</formula1>
      <formula2>999999999999999</formula2>
    </dataValidation>
  </dataValidations>
  <pageMargins left="0.23622047244094491" right="0.23622047244094491" top="0.74803149606299213" bottom="0.74803149606299213" header="0.31496062992125984" footer="0.31496062992125984"/>
  <pageSetup paperSize="9" scale="39"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formulas">
              <controlPr defaultSize="0" print="0" autoFill="0" autoPict="0" macro="[0]!'SwitchLocksInCells &quot;formulas&quot;'" altText="Lock formulas">
                <anchor moveWithCells="1" sizeWithCells="1">
                  <from>
                    <xdr:col>5</xdr:col>
                    <xdr:colOff>2190750</xdr:colOff>
                    <xdr:row>1</xdr:row>
                    <xdr:rowOff>66675</xdr:rowOff>
                  </from>
                  <to>
                    <xdr:col>5</xdr:col>
                    <xdr:colOff>2876550</xdr:colOff>
                    <xdr:row>1</xdr:row>
                    <xdr:rowOff>485775</xdr:rowOff>
                  </to>
                </anchor>
              </controlPr>
            </control>
          </mc:Choice>
        </mc:AlternateContent>
        <mc:AlternateContent xmlns:mc="http://schemas.openxmlformats.org/markup-compatibility/2006">
          <mc:Choice Requires="x14">
            <control shapeId="7179" r:id="rId5" name="Button 11">
              <controlPr defaultSize="0" print="0" autoFill="0" autoPict="0" macro="[0]!RestoreColours">
                <anchor moveWithCells="1" sizeWithCells="1">
                  <from>
                    <xdr:col>4</xdr:col>
                    <xdr:colOff>95250</xdr:colOff>
                    <xdr:row>1</xdr:row>
                    <xdr:rowOff>104775</xdr:rowOff>
                  </from>
                  <to>
                    <xdr:col>5</xdr:col>
                    <xdr:colOff>171450</xdr:colOff>
                    <xdr:row>1</xdr:row>
                    <xdr:rowOff>419100</xdr:rowOff>
                  </to>
                </anchor>
              </controlPr>
            </control>
          </mc:Choice>
        </mc:AlternateContent>
        <mc:AlternateContent xmlns:mc="http://schemas.openxmlformats.org/markup-compatibility/2006">
          <mc:Choice Requires="x14">
            <control shapeId="7180" r:id="rId6" name="Button 12">
              <controlPr defaultSize="0" print="0" autoFill="0" autoPict="0" macro="[0]!MainBody">
                <anchor moveWithCells="1" sizeWithCells="1">
                  <from>
                    <xdr:col>5</xdr:col>
                    <xdr:colOff>219075</xdr:colOff>
                    <xdr:row>1</xdr:row>
                    <xdr:rowOff>104775</xdr:rowOff>
                  </from>
                  <to>
                    <xdr:col>5</xdr:col>
                    <xdr:colOff>1704975</xdr:colOff>
                    <xdr:row>1</xdr:row>
                    <xdr:rowOff>438150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Lists!$D$2:$D$3</xm:f>
          </x14:formula1>
          <xm:sqref>Q8:Q9 Q11:Q16</xm:sqref>
        </x14:dataValidation>
        <x14:dataValidation type="list" allowBlank="1" showInputMessage="1" showErrorMessage="1">
          <x14:formula1>
            <xm:f>'Footnotes list'!$D$9:$D$58</xm:f>
          </x14:formula1>
          <xm:sqref>R8:R9 R11:R16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79CDC9"/>
    <pageSetUpPr fitToPage="1"/>
  </sheetPr>
  <dimension ref="A1:P73"/>
  <sheetViews>
    <sheetView zoomScaleNormal="100" workbookViewId="0"/>
  </sheetViews>
  <sheetFormatPr defaultRowHeight="15" x14ac:dyDescent="0.25"/>
  <cols>
    <col min="1" max="1" width="1" style="630" customWidth="1"/>
    <col min="2" max="2" width="14.5703125" style="630" customWidth="1"/>
    <col min="3" max="3" width="36.28515625" style="630" customWidth="1"/>
    <col min="4" max="4" width="13" style="630" customWidth="1"/>
    <col min="5" max="9" width="20.7109375" style="630" customWidth="1"/>
    <col min="10" max="10" width="50.5703125" style="640" customWidth="1"/>
    <col min="11" max="15" width="44.42578125" style="640" customWidth="1"/>
    <col min="16" max="16" width="8.7109375" style="630"/>
  </cols>
  <sheetData>
    <row r="1" spans="1:16" ht="4.9000000000000004" customHeight="1" thickBot="1" x14ac:dyDescent="0.3">
      <c r="A1" s="601"/>
      <c r="B1" s="601"/>
      <c r="C1" s="601"/>
      <c r="D1" s="601"/>
      <c r="E1" s="601"/>
      <c r="F1" s="601"/>
      <c r="G1" s="601"/>
      <c r="H1" s="601"/>
      <c r="I1" s="601"/>
      <c r="J1" s="635"/>
      <c r="K1" s="635"/>
      <c r="L1" s="635"/>
      <c r="M1" s="635"/>
      <c r="N1" s="635"/>
      <c r="O1" s="635"/>
      <c r="P1" s="601"/>
    </row>
    <row r="2" spans="1:16" ht="163.15" customHeight="1" thickBot="1" x14ac:dyDescent="0.3">
      <c r="A2" s="601"/>
      <c r="B2" s="762" t="s">
        <v>694</v>
      </c>
      <c r="C2" s="763"/>
      <c r="D2" s="763"/>
      <c r="E2" s="763"/>
      <c r="F2" s="763"/>
      <c r="G2" s="763"/>
      <c r="H2" s="763"/>
      <c r="I2" s="763"/>
      <c r="J2" s="641"/>
      <c r="K2" s="641"/>
      <c r="L2" s="641"/>
      <c r="M2" s="641"/>
      <c r="N2" s="641"/>
      <c r="O2" s="641"/>
      <c r="P2" s="601"/>
    </row>
    <row r="3" spans="1:16" ht="27" customHeight="1" thickBot="1" x14ac:dyDescent="0.3">
      <c r="A3" s="601"/>
      <c r="B3" s="764" t="s">
        <v>746</v>
      </c>
      <c r="C3" s="765"/>
      <c r="D3" s="765"/>
      <c r="E3" s="765"/>
      <c r="F3" s="765"/>
      <c r="G3" s="765"/>
      <c r="H3" s="765"/>
      <c r="I3" s="766"/>
      <c r="J3" s="767" t="s">
        <v>695</v>
      </c>
      <c r="K3" s="768"/>
      <c r="L3" s="768"/>
      <c r="M3" s="768"/>
      <c r="N3" s="768"/>
      <c r="O3" s="768"/>
      <c r="P3" s="601"/>
    </row>
    <row r="4" spans="1:16" ht="30.4" customHeight="1" thickBot="1" x14ac:dyDescent="0.3">
      <c r="A4" s="601"/>
      <c r="B4" s="602" t="s">
        <v>696</v>
      </c>
      <c r="C4" s="602" t="s">
        <v>697</v>
      </c>
      <c r="D4" s="603" t="s">
        <v>698</v>
      </c>
      <c r="E4" s="604">
        <v>2017</v>
      </c>
      <c r="F4" s="604">
        <v>2018</v>
      </c>
      <c r="G4" s="604">
        <v>2019</v>
      </c>
      <c r="H4" s="604">
        <v>2020</v>
      </c>
      <c r="I4" s="604">
        <v>2021</v>
      </c>
      <c r="J4" s="605" t="s">
        <v>699</v>
      </c>
      <c r="K4" s="606" t="s">
        <v>700</v>
      </c>
      <c r="L4" s="606" t="s">
        <v>701</v>
      </c>
      <c r="M4" s="606" t="s">
        <v>702</v>
      </c>
      <c r="N4" s="606" t="s">
        <v>703</v>
      </c>
      <c r="O4" s="606" t="s">
        <v>704</v>
      </c>
      <c r="P4" s="601"/>
    </row>
    <row r="5" spans="1:16" ht="79.5" customHeight="1" thickBot="1" x14ac:dyDescent="0.3">
      <c r="A5" s="601"/>
      <c r="B5" s="759" t="s">
        <v>705</v>
      </c>
      <c r="C5" s="607" t="s">
        <v>706</v>
      </c>
      <c r="D5" s="608" t="s">
        <v>707</v>
      </c>
      <c r="E5" s="609"/>
      <c r="F5" s="609"/>
      <c r="G5" s="609"/>
      <c r="H5" s="609"/>
      <c r="I5" s="610"/>
      <c r="J5" s="636"/>
      <c r="K5" s="637"/>
      <c r="L5" s="637"/>
      <c r="M5" s="637"/>
      <c r="N5" s="637"/>
      <c r="O5" s="637"/>
      <c r="P5" s="601"/>
    </row>
    <row r="6" spans="1:16" ht="79.5" customHeight="1" thickBot="1" x14ac:dyDescent="0.3">
      <c r="A6" s="601"/>
      <c r="B6" s="760"/>
      <c r="C6" s="611" t="s">
        <v>708</v>
      </c>
      <c r="D6" s="608" t="s">
        <v>707</v>
      </c>
      <c r="E6" s="609"/>
      <c r="F6" s="609"/>
      <c r="G6" s="609"/>
      <c r="H6" s="609"/>
      <c r="I6" s="610"/>
      <c r="J6" s="636"/>
      <c r="K6" s="637"/>
      <c r="L6" s="637"/>
      <c r="M6" s="637"/>
      <c r="N6" s="637"/>
      <c r="O6" s="637"/>
      <c r="P6" s="601"/>
    </row>
    <row r="7" spans="1:16" ht="79.5" customHeight="1" thickBot="1" x14ac:dyDescent="0.3">
      <c r="A7" s="601"/>
      <c r="B7" s="761"/>
      <c r="C7" s="611" t="s">
        <v>709</v>
      </c>
      <c r="D7" s="608" t="s">
        <v>707</v>
      </c>
      <c r="E7" s="609"/>
      <c r="F7" s="609"/>
      <c r="G7" s="609"/>
      <c r="H7" s="609"/>
      <c r="I7" s="610"/>
      <c r="J7" s="636"/>
      <c r="K7" s="637"/>
      <c r="L7" s="637"/>
      <c r="M7" s="637"/>
      <c r="N7" s="637"/>
      <c r="O7" s="637"/>
      <c r="P7" s="601"/>
    </row>
    <row r="8" spans="1:16" ht="79.5" customHeight="1" thickBot="1" x14ac:dyDescent="0.3">
      <c r="A8" s="601"/>
      <c r="B8" s="757" t="s">
        <v>710</v>
      </c>
      <c r="C8" s="612" t="s">
        <v>711</v>
      </c>
      <c r="D8" s="608" t="s">
        <v>712</v>
      </c>
      <c r="E8" s="609"/>
      <c r="F8" s="609"/>
      <c r="G8" s="609"/>
      <c r="H8" s="609"/>
      <c r="I8" s="610"/>
      <c r="J8" s="636"/>
      <c r="K8" s="637"/>
      <c r="L8" s="637"/>
      <c r="M8" s="637"/>
      <c r="N8" s="637"/>
      <c r="O8" s="637"/>
      <c r="P8" s="601"/>
    </row>
    <row r="9" spans="1:16" ht="79.5" customHeight="1" thickBot="1" x14ac:dyDescent="0.3">
      <c r="A9" s="601"/>
      <c r="B9" s="758"/>
      <c r="C9" s="612" t="s">
        <v>713</v>
      </c>
      <c r="D9" s="608" t="s">
        <v>707</v>
      </c>
      <c r="E9" s="609"/>
      <c r="F9" s="609"/>
      <c r="G9" s="609"/>
      <c r="H9" s="609"/>
      <c r="I9" s="610"/>
      <c r="J9" s="636"/>
      <c r="K9" s="637"/>
      <c r="L9" s="637"/>
      <c r="M9" s="637"/>
      <c r="N9" s="637"/>
      <c r="O9" s="637"/>
      <c r="P9" s="601"/>
    </row>
    <row r="10" spans="1:16" ht="79.5" customHeight="1" thickBot="1" x14ac:dyDescent="0.3">
      <c r="A10" s="601"/>
      <c r="B10" s="758"/>
      <c r="C10" s="612" t="s">
        <v>714</v>
      </c>
      <c r="D10" s="608" t="s">
        <v>707</v>
      </c>
      <c r="E10" s="609"/>
      <c r="F10" s="609"/>
      <c r="G10" s="609"/>
      <c r="H10" s="609"/>
      <c r="I10" s="610"/>
      <c r="J10" s="636"/>
      <c r="K10" s="637"/>
      <c r="L10" s="637"/>
      <c r="M10" s="637"/>
      <c r="N10" s="637"/>
      <c r="O10" s="637"/>
      <c r="P10" s="601"/>
    </row>
    <row r="11" spans="1:16" ht="79.5" customHeight="1" thickBot="1" x14ac:dyDescent="0.3">
      <c r="A11" s="601"/>
      <c r="B11" s="758"/>
      <c r="C11" s="612" t="s">
        <v>715</v>
      </c>
      <c r="D11" s="608" t="s">
        <v>707</v>
      </c>
      <c r="E11" s="609"/>
      <c r="F11" s="609"/>
      <c r="G11" s="609"/>
      <c r="H11" s="609"/>
      <c r="I11" s="610"/>
      <c r="J11" s="636"/>
      <c r="K11" s="637"/>
      <c r="L11" s="637"/>
      <c r="M11" s="637"/>
      <c r="N11" s="637"/>
      <c r="O11" s="637"/>
      <c r="P11" s="601"/>
    </row>
    <row r="12" spans="1:16" ht="79.5" customHeight="1" thickBot="1" x14ac:dyDescent="0.3">
      <c r="A12" s="601"/>
      <c r="B12" s="758"/>
      <c r="C12" s="612" t="s">
        <v>716</v>
      </c>
      <c r="D12" s="608" t="s">
        <v>707</v>
      </c>
      <c r="E12" s="609"/>
      <c r="F12" s="609"/>
      <c r="G12" s="609"/>
      <c r="H12" s="609"/>
      <c r="I12" s="610"/>
      <c r="J12" s="636"/>
      <c r="K12" s="637"/>
      <c r="L12" s="637"/>
      <c r="M12" s="637"/>
      <c r="N12" s="637"/>
      <c r="O12" s="637"/>
      <c r="P12" s="601"/>
    </row>
    <row r="13" spans="1:16" ht="79.5" customHeight="1" thickBot="1" x14ac:dyDescent="0.3">
      <c r="A13" s="601"/>
      <c r="B13" s="769"/>
      <c r="C13" s="612" t="s">
        <v>717</v>
      </c>
      <c r="D13" s="608" t="s">
        <v>707</v>
      </c>
      <c r="E13" s="609"/>
      <c r="F13" s="609"/>
      <c r="G13" s="609"/>
      <c r="H13" s="609"/>
      <c r="I13" s="610"/>
      <c r="J13" s="636"/>
      <c r="K13" s="637"/>
      <c r="L13" s="637"/>
      <c r="M13" s="637"/>
      <c r="N13" s="637"/>
      <c r="O13" s="637"/>
      <c r="P13" s="601"/>
    </row>
    <row r="14" spans="1:16" ht="79.5" customHeight="1" thickBot="1" x14ac:dyDescent="0.3">
      <c r="A14" s="601"/>
      <c r="B14" s="757" t="s">
        <v>718</v>
      </c>
      <c r="C14" s="612" t="s">
        <v>743</v>
      </c>
      <c r="D14" s="608" t="s">
        <v>707</v>
      </c>
      <c r="E14" s="609"/>
      <c r="F14" s="609"/>
      <c r="G14" s="609"/>
      <c r="H14" s="609"/>
      <c r="I14" s="610"/>
      <c r="J14" s="636"/>
      <c r="K14" s="637"/>
      <c r="L14" s="637"/>
      <c r="M14" s="637"/>
      <c r="N14" s="637"/>
      <c r="O14" s="637"/>
      <c r="P14" s="601"/>
    </row>
    <row r="15" spans="1:16" ht="79.5" customHeight="1" thickBot="1" x14ac:dyDescent="0.3">
      <c r="A15" s="601"/>
      <c r="B15" s="758"/>
      <c r="C15" s="613" t="s">
        <v>744</v>
      </c>
      <c r="D15" s="608" t="s">
        <v>707</v>
      </c>
      <c r="E15" s="609"/>
      <c r="F15" s="609"/>
      <c r="G15" s="609"/>
      <c r="H15" s="609"/>
      <c r="I15" s="610"/>
      <c r="J15" s="636"/>
      <c r="K15" s="637"/>
      <c r="L15" s="637"/>
      <c r="M15" s="637"/>
      <c r="N15" s="637"/>
      <c r="O15" s="637"/>
      <c r="P15" s="601"/>
    </row>
    <row r="16" spans="1:16" ht="79.5" customHeight="1" thickBot="1" x14ac:dyDescent="0.3">
      <c r="A16" s="601"/>
      <c r="B16" s="758"/>
      <c r="C16" s="612" t="s">
        <v>719</v>
      </c>
      <c r="D16" s="608" t="s">
        <v>707</v>
      </c>
      <c r="E16" s="609"/>
      <c r="F16" s="609"/>
      <c r="G16" s="609"/>
      <c r="H16" s="609"/>
      <c r="I16" s="610"/>
      <c r="J16" s="636"/>
      <c r="K16" s="637"/>
      <c r="L16" s="637"/>
      <c r="M16" s="637"/>
      <c r="N16" s="637"/>
      <c r="O16" s="637"/>
      <c r="P16" s="601"/>
    </row>
    <row r="17" spans="1:16" ht="79.5" customHeight="1" thickBot="1" x14ac:dyDescent="0.3">
      <c r="A17" s="601"/>
      <c r="B17" s="758"/>
      <c r="C17" s="613" t="s">
        <v>720</v>
      </c>
      <c r="D17" s="608" t="s">
        <v>707</v>
      </c>
      <c r="E17" s="609"/>
      <c r="F17" s="609"/>
      <c r="G17" s="609"/>
      <c r="H17" s="609"/>
      <c r="I17" s="610"/>
      <c r="J17" s="636"/>
      <c r="K17" s="637"/>
      <c r="L17" s="637"/>
      <c r="M17" s="637"/>
      <c r="N17" s="637"/>
      <c r="O17" s="637"/>
      <c r="P17" s="601"/>
    </row>
    <row r="18" spans="1:16" ht="79.5" customHeight="1" thickBot="1" x14ac:dyDescent="0.3">
      <c r="A18" s="601"/>
      <c r="B18" s="770" t="s">
        <v>721</v>
      </c>
      <c r="C18" s="612" t="s">
        <v>722</v>
      </c>
      <c r="D18" s="608" t="s">
        <v>707</v>
      </c>
      <c r="E18" s="609"/>
      <c r="F18" s="609"/>
      <c r="G18" s="609"/>
      <c r="H18" s="609"/>
      <c r="I18" s="610"/>
      <c r="J18" s="636"/>
      <c r="K18" s="637"/>
      <c r="L18" s="637"/>
      <c r="M18" s="637"/>
      <c r="N18" s="637"/>
      <c r="O18" s="637"/>
      <c r="P18" s="601"/>
    </row>
    <row r="19" spans="1:16" ht="79.5" customHeight="1" thickBot="1" x14ac:dyDescent="0.3">
      <c r="A19" s="601"/>
      <c r="B19" s="771"/>
      <c r="C19" s="612" t="s">
        <v>723</v>
      </c>
      <c r="D19" s="608" t="s">
        <v>712</v>
      </c>
      <c r="E19" s="609"/>
      <c r="F19" s="609"/>
      <c r="G19" s="609"/>
      <c r="H19" s="609"/>
      <c r="I19" s="610"/>
      <c r="J19" s="636"/>
      <c r="K19" s="637"/>
      <c r="L19" s="637"/>
      <c r="M19" s="637"/>
      <c r="N19" s="637"/>
      <c r="O19" s="637"/>
      <c r="P19" s="601"/>
    </row>
    <row r="20" spans="1:16" ht="79.5" customHeight="1" thickBot="1" x14ac:dyDescent="0.3">
      <c r="A20" s="601"/>
      <c r="B20" s="772"/>
      <c r="C20" s="612" t="s">
        <v>724</v>
      </c>
      <c r="D20" s="608" t="s">
        <v>707</v>
      </c>
      <c r="E20" s="609"/>
      <c r="F20" s="609"/>
      <c r="G20" s="609"/>
      <c r="H20" s="609"/>
      <c r="I20" s="610"/>
      <c r="J20" s="636"/>
      <c r="K20" s="637"/>
      <c r="L20" s="637"/>
      <c r="M20" s="637"/>
      <c r="N20" s="637"/>
      <c r="O20" s="637"/>
      <c r="P20" s="601"/>
    </row>
    <row r="21" spans="1:16" ht="79.5" customHeight="1" thickBot="1" x14ac:dyDescent="0.3">
      <c r="A21" s="601"/>
      <c r="B21" s="614" t="s">
        <v>725</v>
      </c>
      <c r="C21" s="615" t="s">
        <v>726</v>
      </c>
      <c r="D21" s="616" t="s">
        <v>707</v>
      </c>
      <c r="E21" s="617"/>
      <c r="F21" s="617">
        <f>Table_4!G8</f>
        <v>3103</v>
      </c>
      <c r="G21" s="617">
        <f>Table_4!J8</f>
        <v>2827</v>
      </c>
      <c r="H21" s="617">
        <f>Table_4!M8</f>
        <v>2416</v>
      </c>
      <c r="I21" s="618">
        <f>Table_4!P8</f>
        <v>2497</v>
      </c>
      <c r="J21" s="638" t="s">
        <v>727</v>
      </c>
      <c r="K21" s="639"/>
      <c r="L21" s="639"/>
      <c r="M21" s="639"/>
      <c r="N21" s="639"/>
      <c r="O21" s="639"/>
      <c r="P21" s="601"/>
    </row>
    <row r="22" spans="1:16" ht="79.5" customHeight="1" thickBot="1" x14ac:dyDescent="0.3">
      <c r="A22" s="601"/>
      <c r="B22" s="614" t="s">
        <v>728</v>
      </c>
      <c r="C22" s="612" t="s">
        <v>729</v>
      </c>
      <c r="D22" s="608" t="s">
        <v>712</v>
      </c>
      <c r="E22" s="609"/>
      <c r="F22" s="609"/>
      <c r="G22" s="609"/>
      <c r="H22" s="609"/>
      <c r="I22" s="610"/>
      <c r="J22" s="636"/>
      <c r="K22" s="637"/>
      <c r="L22" s="637"/>
      <c r="M22" s="637"/>
      <c r="N22" s="637"/>
      <c r="O22" s="637"/>
      <c r="P22" s="601"/>
    </row>
    <row r="23" spans="1:16" ht="79.5" customHeight="1" thickBot="1" x14ac:dyDescent="0.3">
      <c r="A23" s="601"/>
      <c r="B23" s="757" t="s">
        <v>730</v>
      </c>
      <c r="C23" s="612" t="s">
        <v>731</v>
      </c>
      <c r="D23" s="608" t="s">
        <v>707</v>
      </c>
      <c r="E23" s="609"/>
      <c r="F23" s="609"/>
      <c r="G23" s="609"/>
      <c r="H23" s="609"/>
      <c r="I23" s="610"/>
      <c r="J23" s="636"/>
      <c r="K23" s="637"/>
      <c r="L23" s="637"/>
      <c r="M23" s="637"/>
      <c r="N23" s="637"/>
      <c r="O23" s="637"/>
      <c r="P23" s="601"/>
    </row>
    <row r="24" spans="1:16" ht="79.5" customHeight="1" thickBot="1" x14ac:dyDescent="0.3">
      <c r="A24" s="601"/>
      <c r="B24" s="758"/>
      <c r="C24" s="612" t="s">
        <v>732</v>
      </c>
      <c r="D24" s="608" t="s">
        <v>712</v>
      </c>
      <c r="E24" s="609"/>
      <c r="F24" s="609"/>
      <c r="G24" s="609"/>
      <c r="H24" s="609"/>
      <c r="I24" s="610"/>
      <c r="J24" s="636"/>
      <c r="K24" s="637"/>
      <c r="L24" s="637"/>
      <c r="M24" s="637"/>
      <c r="N24" s="637"/>
      <c r="O24" s="637"/>
      <c r="P24" s="601"/>
    </row>
    <row r="25" spans="1:16" ht="79.5" customHeight="1" thickBot="1" x14ac:dyDescent="0.3">
      <c r="A25" s="601"/>
      <c r="B25" s="758"/>
      <c r="C25" s="612" t="s">
        <v>733</v>
      </c>
      <c r="D25" s="608" t="s">
        <v>707</v>
      </c>
      <c r="E25" s="609"/>
      <c r="F25" s="609"/>
      <c r="G25" s="609"/>
      <c r="H25" s="609"/>
      <c r="I25" s="610"/>
      <c r="J25" s="636"/>
      <c r="K25" s="637"/>
      <c r="L25" s="637"/>
      <c r="M25" s="637"/>
      <c r="N25" s="637"/>
      <c r="O25" s="637"/>
      <c r="P25" s="601"/>
    </row>
    <row r="26" spans="1:16" ht="79.5" customHeight="1" thickBot="1" x14ac:dyDescent="0.3">
      <c r="A26" s="601"/>
      <c r="B26" s="758"/>
      <c r="C26" s="612" t="s">
        <v>734</v>
      </c>
      <c r="D26" s="608" t="s">
        <v>735</v>
      </c>
      <c r="E26" s="619"/>
      <c r="F26" s="609"/>
      <c r="G26" s="609"/>
      <c r="H26" s="609"/>
      <c r="I26" s="610"/>
      <c r="J26" s="636"/>
      <c r="K26" s="637"/>
      <c r="L26" s="637"/>
      <c r="M26" s="637"/>
      <c r="N26" s="637"/>
      <c r="O26" s="637"/>
      <c r="P26" s="601"/>
    </row>
    <row r="27" spans="1:16" ht="79.5" customHeight="1" thickBot="1" x14ac:dyDescent="0.3">
      <c r="A27" s="601"/>
      <c r="B27" s="757" t="s">
        <v>736</v>
      </c>
      <c r="C27" s="612" t="s">
        <v>737</v>
      </c>
      <c r="D27" s="620" t="s">
        <v>738</v>
      </c>
      <c r="E27" s="621">
        <f>SUM(E28:E30)</f>
        <v>0</v>
      </c>
      <c r="F27" s="622">
        <f t="shared" ref="F27:I27" si="0">SUM(F28:F30)</f>
        <v>0</v>
      </c>
      <c r="G27" s="623">
        <f t="shared" si="0"/>
        <v>0</v>
      </c>
      <c r="H27" s="623">
        <f t="shared" si="0"/>
        <v>0</v>
      </c>
      <c r="I27" s="623">
        <f t="shared" si="0"/>
        <v>0</v>
      </c>
      <c r="J27" s="636"/>
      <c r="K27" s="637"/>
      <c r="L27" s="637"/>
      <c r="M27" s="637"/>
      <c r="N27" s="637"/>
      <c r="O27" s="637"/>
      <c r="P27" s="601"/>
    </row>
    <row r="28" spans="1:16" ht="79.5" customHeight="1" thickBot="1" x14ac:dyDescent="0.3">
      <c r="A28" s="601"/>
      <c r="B28" s="758"/>
      <c r="C28" s="613" t="s">
        <v>739</v>
      </c>
      <c r="D28" s="620" t="s">
        <v>738</v>
      </c>
      <c r="E28" s="624"/>
      <c r="F28" s="624"/>
      <c r="G28" s="624"/>
      <c r="H28" s="624"/>
      <c r="I28" s="624"/>
      <c r="J28" s="636"/>
      <c r="K28" s="637"/>
      <c r="L28" s="637"/>
      <c r="M28" s="637"/>
      <c r="N28" s="637"/>
      <c r="O28" s="637"/>
      <c r="P28" s="601"/>
    </row>
    <row r="29" spans="1:16" ht="79.5" customHeight="1" thickBot="1" x14ac:dyDescent="0.3">
      <c r="A29" s="601"/>
      <c r="B29" s="758"/>
      <c r="C29" s="613" t="s">
        <v>740</v>
      </c>
      <c r="D29" s="620" t="s">
        <v>738</v>
      </c>
      <c r="E29" s="625"/>
      <c r="F29" s="625"/>
      <c r="G29" s="625"/>
      <c r="H29" s="625"/>
      <c r="I29" s="625"/>
      <c r="J29" s="636"/>
      <c r="K29" s="637"/>
      <c r="L29" s="637"/>
      <c r="M29" s="637"/>
      <c r="N29" s="637"/>
      <c r="O29" s="637"/>
      <c r="P29" s="601"/>
    </row>
    <row r="30" spans="1:16" ht="79.5" customHeight="1" thickBot="1" x14ac:dyDescent="0.3">
      <c r="A30" s="601"/>
      <c r="B30" s="758"/>
      <c r="C30" s="613" t="s">
        <v>741</v>
      </c>
      <c r="D30" s="620" t="s">
        <v>738</v>
      </c>
      <c r="E30" s="626"/>
      <c r="F30" s="626"/>
      <c r="G30" s="626"/>
      <c r="H30" s="626"/>
      <c r="I30" s="626"/>
      <c r="J30" s="636"/>
      <c r="K30" s="637"/>
      <c r="L30" s="637"/>
      <c r="M30" s="637"/>
      <c r="N30" s="637"/>
      <c r="O30" s="637"/>
      <c r="P30" s="601"/>
    </row>
    <row r="31" spans="1:16" ht="79.5" customHeight="1" thickBot="1" x14ac:dyDescent="0.3">
      <c r="A31" s="601"/>
      <c r="B31" s="759" t="s">
        <v>751</v>
      </c>
      <c r="C31" s="612" t="s">
        <v>752</v>
      </c>
      <c r="D31" s="608" t="s">
        <v>707</v>
      </c>
      <c r="E31" s="627"/>
      <c r="F31" s="609"/>
      <c r="G31" s="609"/>
      <c r="H31" s="609"/>
      <c r="I31" s="610"/>
      <c r="J31" s="636"/>
      <c r="K31" s="637"/>
      <c r="L31" s="637"/>
      <c r="M31" s="637"/>
      <c r="N31" s="637"/>
      <c r="O31" s="637"/>
      <c r="P31" s="601"/>
    </row>
    <row r="32" spans="1:16" ht="79.5" customHeight="1" thickBot="1" x14ac:dyDescent="0.3">
      <c r="A32" s="601"/>
      <c r="B32" s="760"/>
      <c r="C32" s="612" t="s">
        <v>753</v>
      </c>
      <c r="D32" s="608" t="s">
        <v>707</v>
      </c>
      <c r="E32" s="609"/>
      <c r="F32" s="609"/>
      <c r="G32" s="609"/>
      <c r="H32" s="609"/>
      <c r="I32" s="610"/>
      <c r="J32" s="636"/>
      <c r="K32" s="637"/>
      <c r="L32" s="637"/>
      <c r="M32" s="637"/>
      <c r="N32" s="637"/>
      <c r="O32" s="637"/>
      <c r="P32" s="601"/>
    </row>
    <row r="33" spans="1:16" ht="79.5" customHeight="1" thickBot="1" x14ac:dyDescent="0.3">
      <c r="A33" s="601"/>
      <c r="B33" s="761"/>
      <c r="C33" s="613" t="s">
        <v>742</v>
      </c>
      <c r="D33" s="608" t="s">
        <v>707</v>
      </c>
      <c r="E33" s="609"/>
      <c r="F33" s="609"/>
      <c r="G33" s="609"/>
      <c r="H33" s="609"/>
      <c r="I33" s="610"/>
      <c r="J33" s="636"/>
      <c r="K33" s="637"/>
      <c r="L33" s="637"/>
      <c r="M33" s="637"/>
      <c r="N33" s="637"/>
      <c r="O33" s="637"/>
      <c r="P33" s="601"/>
    </row>
    <row r="34" spans="1:16" ht="79.5" customHeight="1" thickBot="1" x14ac:dyDescent="0.3">
      <c r="A34" s="601"/>
      <c r="B34" s="631"/>
      <c r="C34" s="632"/>
      <c r="D34" s="633"/>
      <c r="E34" s="609"/>
      <c r="F34" s="609"/>
      <c r="G34" s="609"/>
      <c r="H34" s="609"/>
      <c r="I34" s="610"/>
      <c r="J34" s="636"/>
      <c r="K34" s="637"/>
      <c r="L34" s="637"/>
      <c r="M34" s="637"/>
      <c r="N34" s="637"/>
      <c r="O34" s="637"/>
      <c r="P34" s="601"/>
    </row>
    <row r="35" spans="1:16" ht="79.5" customHeight="1" thickBot="1" x14ac:dyDescent="0.3">
      <c r="A35" s="601"/>
      <c r="B35" s="631"/>
      <c r="C35" s="633"/>
      <c r="D35" s="633"/>
      <c r="E35" s="609"/>
      <c r="F35" s="609"/>
      <c r="G35" s="609"/>
      <c r="H35" s="609"/>
      <c r="I35" s="610"/>
      <c r="J35" s="636"/>
      <c r="K35" s="637"/>
      <c r="L35" s="637"/>
      <c r="M35" s="637"/>
      <c r="N35" s="637"/>
      <c r="O35" s="637"/>
      <c r="P35" s="601"/>
    </row>
    <row r="36" spans="1:16" ht="79.5" customHeight="1" thickBot="1" x14ac:dyDescent="0.3">
      <c r="A36" s="601"/>
      <c r="B36" s="631"/>
      <c r="C36" s="633"/>
      <c r="D36" s="633"/>
      <c r="E36" s="609"/>
      <c r="F36" s="609"/>
      <c r="G36" s="609"/>
      <c r="H36" s="609"/>
      <c r="I36" s="610"/>
      <c r="J36" s="636"/>
      <c r="K36" s="637"/>
      <c r="L36" s="637"/>
      <c r="M36" s="637"/>
      <c r="N36" s="637"/>
      <c r="O36" s="637"/>
      <c r="P36" s="601"/>
    </row>
    <row r="37" spans="1:16" ht="79.5" customHeight="1" thickBot="1" x14ac:dyDescent="0.3">
      <c r="A37" s="601"/>
      <c r="B37" s="631"/>
      <c r="C37" s="633"/>
      <c r="D37" s="633"/>
      <c r="E37" s="609"/>
      <c r="F37" s="609"/>
      <c r="G37" s="609"/>
      <c r="H37" s="609"/>
      <c r="I37" s="610"/>
      <c r="J37" s="636"/>
      <c r="K37" s="637"/>
      <c r="L37" s="637"/>
      <c r="M37" s="637"/>
      <c r="N37" s="637"/>
      <c r="O37" s="637"/>
      <c r="P37" s="601"/>
    </row>
    <row r="38" spans="1:16" ht="79.5" customHeight="1" thickBot="1" x14ac:dyDescent="0.3">
      <c r="A38" s="601"/>
      <c r="B38" s="631"/>
      <c r="C38" s="633"/>
      <c r="D38" s="633"/>
      <c r="E38" s="609"/>
      <c r="F38" s="609"/>
      <c r="G38" s="609"/>
      <c r="H38" s="609"/>
      <c r="I38" s="610"/>
      <c r="J38" s="636"/>
      <c r="K38" s="637"/>
      <c r="L38" s="637"/>
      <c r="M38" s="637"/>
      <c r="N38" s="637"/>
      <c r="O38" s="637"/>
      <c r="P38" s="601"/>
    </row>
    <row r="39" spans="1:16" ht="79.5" customHeight="1" thickBot="1" x14ac:dyDescent="0.3">
      <c r="A39" s="601"/>
      <c r="B39" s="631"/>
      <c r="C39" s="633"/>
      <c r="D39" s="633"/>
      <c r="E39" s="609"/>
      <c r="F39" s="609"/>
      <c r="G39" s="609"/>
      <c r="H39" s="609"/>
      <c r="I39" s="610"/>
      <c r="J39" s="636"/>
      <c r="K39" s="637"/>
      <c r="L39" s="637"/>
      <c r="M39" s="637"/>
      <c r="N39" s="637"/>
      <c r="O39" s="637"/>
      <c r="P39" s="601"/>
    </row>
    <row r="40" spans="1:16" ht="79.5" customHeight="1" thickBot="1" x14ac:dyDescent="0.3">
      <c r="A40" s="601"/>
      <c r="B40" s="631"/>
      <c r="C40" s="633"/>
      <c r="D40" s="633"/>
      <c r="E40" s="609"/>
      <c r="F40" s="609"/>
      <c r="G40" s="609"/>
      <c r="H40" s="609"/>
      <c r="I40" s="610"/>
      <c r="J40" s="636"/>
      <c r="K40" s="637"/>
      <c r="L40" s="637"/>
      <c r="M40" s="637"/>
      <c r="N40" s="637"/>
      <c r="O40" s="637"/>
      <c r="P40" s="601"/>
    </row>
    <row r="41" spans="1:16" ht="79.5" customHeight="1" thickBot="1" x14ac:dyDescent="0.3">
      <c r="A41" s="601"/>
      <c r="B41" s="631"/>
      <c r="C41" s="633"/>
      <c r="D41" s="633"/>
      <c r="E41" s="609"/>
      <c r="F41" s="609"/>
      <c r="G41" s="609"/>
      <c r="H41" s="609"/>
      <c r="I41" s="610"/>
      <c r="J41" s="636"/>
      <c r="K41" s="637"/>
      <c r="L41" s="637"/>
      <c r="M41" s="637"/>
      <c r="N41" s="637"/>
      <c r="O41" s="637"/>
      <c r="P41" s="601"/>
    </row>
    <row r="42" spans="1:16" ht="79.5" customHeight="1" thickBot="1" x14ac:dyDescent="0.3">
      <c r="A42" s="601"/>
      <c r="B42" s="631"/>
      <c r="C42" s="633"/>
      <c r="D42" s="633"/>
      <c r="E42" s="609"/>
      <c r="F42" s="609"/>
      <c r="G42" s="609"/>
      <c r="H42" s="609"/>
      <c r="I42" s="610"/>
      <c r="J42" s="636"/>
      <c r="K42" s="637"/>
      <c r="L42" s="637"/>
      <c r="M42" s="637"/>
      <c r="N42" s="637"/>
      <c r="O42" s="637"/>
      <c r="P42" s="601"/>
    </row>
    <row r="43" spans="1:16" ht="79.5" customHeight="1" thickBot="1" x14ac:dyDescent="0.3">
      <c r="A43" s="601"/>
      <c r="B43" s="631"/>
      <c r="C43" s="633"/>
      <c r="D43" s="633"/>
      <c r="E43" s="609"/>
      <c r="F43" s="609"/>
      <c r="G43" s="609"/>
      <c r="H43" s="609"/>
      <c r="I43" s="610"/>
      <c r="J43" s="636"/>
      <c r="K43" s="637"/>
      <c r="L43" s="637"/>
      <c r="M43" s="637"/>
      <c r="N43" s="637"/>
      <c r="O43" s="637"/>
      <c r="P43" s="601"/>
    </row>
    <row r="44" spans="1:16" ht="79.5" customHeight="1" thickBot="1" x14ac:dyDescent="0.3">
      <c r="A44" s="601"/>
      <c r="B44" s="631"/>
      <c r="C44" s="633"/>
      <c r="D44" s="633"/>
      <c r="E44" s="609"/>
      <c r="F44" s="609"/>
      <c r="G44" s="609"/>
      <c r="H44" s="609"/>
      <c r="I44" s="610"/>
      <c r="J44" s="636"/>
      <c r="K44" s="637"/>
      <c r="L44" s="637"/>
      <c r="M44" s="637"/>
      <c r="N44" s="637"/>
      <c r="O44" s="637"/>
      <c r="P44" s="601"/>
    </row>
    <row r="45" spans="1:16" ht="79.5" customHeight="1" thickBot="1" x14ac:dyDescent="0.3">
      <c r="A45" s="601"/>
      <c r="B45" s="631"/>
      <c r="C45" s="633"/>
      <c r="D45" s="633"/>
      <c r="E45" s="609"/>
      <c r="F45" s="609"/>
      <c r="G45" s="609"/>
      <c r="H45" s="609"/>
      <c r="I45" s="610"/>
      <c r="J45" s="636"/>
      <c r="K45" s="637"/>
      <c r="L45" s="637"/>
      <c r="M45" s="637"/>
      <c r="N45" s="637"/>
      <c r="O45" s="637"/>
      <c r="P45" s="601"/>
    </row>
    <row r="46" spans="1:16" ht="79.5" customHeight="1" thickBot="1" x14ac:dyDescent="0.3">
      <c r="A46" s="601"/>
      <c r="B46" s="631"/>
      <c r="C46" s="633"/>
      <c r="D46" s="633"/>
      <c r="E46" s="609"/>
      <c r="F46" s="609"/>
      <c r="G46" s="609"/>
      <c r="H46" s="609"/>
      <c r="I46" s="610"/>
      <c r="J46" s="636"/>
      <c r="K46" s="637"/>
      <c r="L46" s="637"/>
      <c r="M46" s="637"/>
      <c r="N46" s="637"/>
      <c r="O46" s="637"/>
      <c r="P46" s="601"/>
    </row>
    <row r="47" spans="1:16" ht="79.5" customHeight="1" thickBot="1" x14ac:dyDescent="0.3">
      <c r="A47" s="601"/>
      <c r="B47" s="631"/>
      <c r="C47" s="633"/>
      <c r="D47" s="633"/>
      <c r="E47" s="609"/>
      <c r="F47" s="609"/>
      <c r="G47" s="609"/>
      <c r="H47" s="609"/>
      <c r="I47" s="610"/>
      <c r="J47" s="636"/>
      <c r="K47" s="637"/>
      <c r="L47" s="637"/>
      <c r="M47" s="637"/>
      <c r="N47" s="637"/>
      <c r="O47" s="637"/>
      <c r="P47" s="601"/>
    </row>
    <row r="48" spans="1:16" ht="79.5" customHeight="1" thickBot="1" x14ac:dyDescent="0.3">
      <c r="A48" s="601"/>
      <c r="B48" s="631"/>
      <c r="C48" s="633"/>
      <c r="D48" s="633"/>
      <c r="E48" s="609"/>
      <c r="F48" s="609"/>
      <c r="G48" s="609"/>
      <c r="H48" s="609"/>
      <c r="I48" s="610"/>
      <c r="J48" s="636"/>
      <c r="K48" s="637"/>
      <c r="L48" s="637"/>
      <c r="M48" s="637"/>
      <c r="N48" s="637"/>
      <c r="O48" s="637"/>
      <c r="P48" s="601"/>
    </row>
    <row r="49" spans="1:16" ht="79.5" customHeight="1" thickBot="1" x14ac:dyDescent="0.3">
      <c r="A49" s="601"/>
      <c r="B49" s="631"/>
      <c r="C49" s="633"/>
      <c r="D49" s="633"/>
      <c r="E49" s="609"/>
      <c r="F49" s="609"/>
      <c r="G49" s="609"/>
      <c r="H49" s="609"/>
      <c r="I49" s="610"/>
      <c r="J49" s="636"/>
      <c r="K49" s="637"/>
      <c r="L49" s="637"/>
      <c r="M49" s="637"/>
      <c r="N49" s="637"/>
      <c r="O49" s="637"/>
      <c r="P49" s="601"/>
    </row>
    <row r="50" spans="1:16" ht="79.5" customHeight="1" thickBot="1" x14ac:dyDescent="0.3">
      <c r="A50" s="601"/>
      <c r="B50" s="631"/>
      <c r="C50" s="633"/>
      <c r="D50" s="633"/>
      <c r="E50" s="609"/>
      <c r="F50" s="609"/>
      <c r="G50" s="609"/>
      <c r="H50" s="609"/>
      <c r="I50" s="610"/>
      <c r="J50" s="636"/>
      <c r="K50" s="637"/>
      <c r="L50" s="637"/>
      <c r="M50" s="637"/>
      <c r="N50" s="637"/>
      <c r="O50" s="637"/>
      <c r="P50" s="601"/>
    </row>
    <row r="51" spans="1:16" ht="79.5" customHeight="1" thickBot="1" x14ac:dyDescent="0.3">
      <c r="A51" s="601"/>
      <c r="B51" s="631"/>
      <c r="C51" s="633"/>
      <c r="D51" s="633"/>
      <c r="E51" s="609"/>
      <c r="F51" s="609"/>
      <c r="G51" s="609"/>
      <c r="H51" s="609"/>
      <c r="I51" s="610"/>
      <c r="J51" s="636"/>
      <c r="K51" s="637"/>
      <c r="L51" s="637"/>
      <c r="M51" s="637"/>
      <c r="N51" s="637"/>
      <c r="O51" s="637"/>
      <c r="P51" s="601"/>
    </row>
    <row r="52" spans="1:16" ht="79.5" customHeight="1" thickBot="1" x14ac:dyDescent="0.3">
      <c r="A52" s="601"/>
      <c r="B52" s="631"/>
      <c r="C52" s="633"/>
      <c r="D52" s="633"/>
      <c r="E52" s="609"/>
      <c r="F52" s="609"/>
      <c r="G52" s="609"/>
      <c r="H52" s="609"/>
      <c r="I52" s="610"/>
      <c r="J52" s="636"/>
      <c r="K52" s="637"/>
      <c r="L52" s="637"/>
      <c r="M52" s="637"/>
      <c r="N52" s="637"/>
      <c r="O52" s="637"/>
      <c r="P52" s="601"/>
    </row>
    <row r="53" spans="1:16" ht="79.5" customHeight="1" thickBot="1" x14ac:dyDescent="0.3">
      <c r="A53" s="601"/>
      <c r="B53" s="631"/>
      <c r="C53" s="633"/>
      <c r="D53" s="633"/>
      <c r="E53" s="609"/>
      <c r="F53" s="609"/>
      <c r="G53" s="609"/>
      <c r="H53" s="609"/>
      <c r="I53" s="610"/>
      <c r="J53" s="636"/>
      <c r="K53" s="637"/>
      <c r="L53" s="637"/>
      <c r="M53" s="637"/>
      <c r="N53" s="637"/>
      <c r="O53" s="637"/>
      <c r="P53" s="601"/>
    </row>
    <row r="54" spans="1:16" ht="79.5" customHeight="1" thickBot="1" x14ac:dyDescent="0.3">
      <c r="A54" s="601"/>
      <c r="B54" s="631"/>
      <c r="C54" s="633"/>
      <c r="D54" s="633"/>
      <c r="E54" s="609"/>
      <c r="F54" s="609"/>
      <c r="G54" s="609"/>
      <c r="H54" s="609"/>
      <c r="I54" s="610"/>
      <c r="J54" s="636"/>
      <c r="K54" s="637"/>
      <c r="L54" s="637"/>
      <c r="M54" s="637"/>
      <c r="N54" s="637"/>
      <c r="O54" s="637"/>
      <c r="P54" s="601"/>
    </row>
    <row r="55" spans="1:16" ht="79.5" customHeight="1" thickBot="1" x14ac:dyDescent="0.3">
      <c r="A55" s="601"/>
      <c r="B55" s="631"/>
      <c r="C55" s="633"/>
      <c r="D55" s="633"/>
      <c r="E55" s="609"/>
      <c r="F55" s="609"/>
      <c r="G55" s="609"/>
      <c r="H55" s="609"/>
      <c r="I55" s="610"/>
      <c r="J55" s="636"/>
      <c r="K55" s="637"/>
      <c r="L55" s="637"/>
      <c r="M55" s="637"/>
      <c r="N55" s="637"/>
      <c r="O55" s="637"/>
      <c r="P55" s="601"/>
    </row>
    <row r="56" spans="1:16" ht="79.5" customHeight="1" thickBot="1" x14ac:dyDescent="0.3">
      <c r="A56" s="601"/>
      <c r="B56" s="631"/>
      <c r="C56" s="633"/>
      <c r="D56" s="633"/>
      <c r="E56" s="609"/>
      <c r="F56" s="609"/>
      <c r="G56" s="609"/>
      <c r="H56" s="609"/>
      <c r="I56" s="610"/>
      <c r="J56" s="636"/>
      <c r="K56" s="637"/>
      <c r="L56" s="637"/>
      <c r="M56" s="637"/>
      <c r="N56" s="637"/>
      <c r="O56" s="637"/>
      <c r="P56" s="601"/>
    </row>
    <row r="57" spans="1:16" ht="79.5" customHeight="1" thickBot="1" x14ac:dyDescent="0.3">
      <c r="A57" s="601"/>
      <c r="B57" s="631"/>
      <c r="C57" s="633"/>
      <c r="D57" s="633"/>
      <c r="E57" s="609"/>
      <c r="F57" s="609"/>
      <c r="G57" s="609"/>
      <c r="H57" s="609"/>
      <c r="I57" s="610"/>
      <c r="J57" s="636"/>
      <c r="K57" s="637"/>
      <c r="L57" s="637"/>
      <c r="M57" s="637"/>
      <c r="N57" s="637"/>
      <c r="O57" s="637"/>
      <c r="P57" s="601"/>
    </row>
    <row r="58" spans="1:16" ht="79.5" customHeight="1" thickBot="1" x14ac:dyDescent="0.3">
      <c r="A58" s="601"/>
      <c r="B58" s="631"/>
      <c r="C58" s="633"/>
      <c r="D58" s="633"/>
      <c r="E58" s="609"/>
      <c r="F58" s="609"/>
      <c r="G58" s="609"/>
      <c r="H58" s="609"/>
      <c r="I58" s="610"/>
      <c r="J58" s="636"/>
      <c r="K58" s="637"/>
      <c r="L58" s="637"/>
      <c r="M58" s="637"/>
      <c r="N58" s="637"/>
      <c r="O58" s="637"/>
      <c r="P58" s="601"/>
    </row>
    <row r="59" spans="1:16" ht="79.5" customHeight="1" thickBot="1" x14ac:dyDescent="0.3">
      <c r="A59" s="601"/>
      <c r="B59" s="631"/>
      <c r="C59" s="633"/>
      <c r="D59" s="633"/>
      <c r="E59" s="609"/>
      <c r="F59" s="609"/>
      <c r="G59" s="609"/>
      <c r="H59" s="609"/>
      <c r="I59" s="610"/>
      <c r="J59" s="636"/>
      <c r="K59" s="637"/>
      <c r="L59" s="637"/>
      <c r="M59" s="637"/>
      <c r="N59" s="637"/>
      <c r="O59" s="637"/>
      <c r="P59" s="601"/>
    </row>
    <row r="60" spans="1:16" ht="79.5" customHeight="1" thickBot="1" x14ac:dyDescent="0.3">
      <c r="A60" s="601"/>
      <c r="B60" s="631"/>
      <c r="C60" s="633"/>
      <c r="D60" s="633"/>
      <c r="E60" s="609"/>
      <c r="F60" s="609"/>
      <c r="G60" s="609"/>
      <c r="H60" s="609"/>
      <c r="I60" s="610"/>
      <c r="J60" s="636"/>
      <c r="K60" s="637"/>
      <c r="L60" s="637"/>
      <c r="M60" s="637"/>
      <c r="N60" s="637"/>
      <c r="O60" s="637"/>
      <c r="P60" s="601"/>
    </row>
    <row r="61" spans="1:16" ht="79.5" customHeight="1" thickBot="1" x14ac:dyDescent="0.3">
      <c r="A61" s="601"/>
      <c r="B61" s="631"/>
      <c r="C61" s="633"/>
      <c r="D61" s="633"/>
      <c r="E61" s="609"/>
      <c r="F61" s="609"/>
      <c r="G61" s="609"/>
      <c r="H61" s="609"/>
      <c r="I61" s="610"/>
      <c r="J61" s="636"/>
      <c r="K61" s="637"/>
      <c r="L61" s="637"/>
      <c r="M61" s="637"/>
      <c r="N61" s="637"/>
      <c r="O61" s="637"/>
      <c r="P61" s="601"/>
    </row>
    <row r="62" spans="1:16" ht="79.5" customHeight="1" thickBot="1" x14ac:dyDescent="0.3">
      <c r="A62" s="601"/>
      <c r="B62" s="631"/>
      <c r="C62" s="633"/>
      <c r="D62" s="633"/>
      <c r="E62" s="609"/>
      <c r="F62" s="609"/>
      <c r="G62" s="609"/>
      <c r="H62" s="609"/>
      <c r="I62" s="610"/>
      <c r="J62" s="636"/>
      <c r="K62" s="637"/>
      <c r="L62" s="637"/>
      <c r="M62" s="637"/>
      <c r="N62" s="637"/>
      <c r="O62" s="637"/>
      <c r="P62" s="601"/>
    </row>
    <row r="63" spans="1:16" ht="79.5" customHeight="1" thickBot="1" x14ac:dyDescent="0.3">
      <c r="A63" s="601"/>
      <c r="B63" s="631"/>
      <c r="C63" s="633"/>
      <c r="D63" s="633"/>
      <c r="E63" s="609"/>
      <c r="F63" s="609"/>
      <c r="G63" s="609"/>
      <c r="H63" s="609"/>
      <c r="I63" s="610"/>
      <c r="J63" s="636"/>
      <c r="K63" s="637"/>
      <c r="L63" s="637"/>
      <c r="M63" s="637"/>
      <c r="N63" s="637"/>
      <c r="O63" s="637"/>
      <c r="P63" s="601"/>
    </row>
    <row r="64" spans="1:16" ht="79.5" customHeight="1" thickBot="1" x14ac:dyDescent="0.3">
      <c r="A64" s="601"/>
      <c r="B64" s="631"/>
      <c r="C64" s="633"/>
      <c r="D64" s="633"/>
      <c r="E64" s="609"/>
      <c r="F64" s="609"/>
      <c r="G64" s="609"/>
      <c r="H64" s="609"/>
      <c r="I64" s="610"/>
      <c r="J64" s="636"/>
      <c r="K64" s="637"/>
      <c r="L64" s="637"/>
      <c r="M64" s="637"/>
      <c r="N64" s="637"/>
      <c r="O64" s="637"/>
      <c r="P64" s="601"/>
    </row>
    <row r="65" spans="1:16" ht="79.5" customHeight="1" thickBot="1" x14ac:dyDescent="0.3">
      <c r="A65" s="601"/>
      <c r="B65" s="631"/>
      <c r="C65" s="633"/>
      <c r="D65" s="633"/>
      <c r="E65" s="609"/>
      <c r="F65" s="609"/>
      <c r="G65" s="609"/>
      <c r="H65" s="609"/>
      <c r="I65" s="610"/>
      <c r="J65" s="636"/>
      <c r="K65" s="637"/>
      <c r="L65" s="637"/>
      <c r="M65" s="637"/>
      <c r="N65" s="637"/>
      <c r="O65" s="637"/>
      <c r="P65" s="601"/>
    </row>
    <row r="66" spans="1:16" ht="79.5" customHeight="1" thickBot="1" x14ac:dyDescent="0.3">
      <c r="A66" s="601"/>
      <c r="B66" s="631"/>
      <c r="C66" s="633"/>
      <c r="D66" s="633"/>
      <c r="E66" s="609"/>
      <c r="F66" s="609"/>
      <c r="G66" s="609"/>
      <c r="H66" s="609"/>
      <c r="I66" s="610"/>
      <c r="J66" s="636"/>
      <c r="K66" s="637"/>
      <c r="L66" s="637"/>
      <c r="M66" s="637"/>
      <c r="N66" s="637"/>
      <c r="O66" s="637"/>
      <c r="P66" s="601"/>
    </row>
    <row r="67" spans="1:16" ht="79.5" customHeight="1" thickBot="1" x14ac:dyDescent="0.3">
      <c r="A67" s="601"/>
      <c r="B67" s="631"/>
      <c r="C67" s="633"/>
      <c r="D67" s="633"/>
      <c r="E67" s="628"/>
      <c r="F67" s="628"/>
      <c r="G67" s="628"/>
      <c r="H67" s="628"/>
      <c r="I67" s="629"/>
      <c r="J67" s="636"/>
      <c r="K67" s="637"/>
      <c r="L67" s="637"/>
      <c r="M67" s="637"/>
      <c r="N67" s="637"/>
      <c r="O67" s="637"/>
      <c r="P67" s="601"/>
    </row>
    <row r="68" spans="1:16" x14ac:dyDescent="0.25">
      <c r="A68" s="601"/>
      <c r="B68" s="601"/>
      <c r="C68" s="601"/>
      <c r="D68" s="601"/>
      <c r="E68" s="601"/>
      <c r="F68" s="601"/>
      <c r="G68" s="601"/>
      <c r="H68" s="601"/>
      <c r="I68" s="601"/>
      <c r="J68" s="635"/>
      <c r="K68" s="635"/>
      <c r="L68" s="635"/>
      <c r="M68" s="635"/>
      <c r="N68" s="635"/>
      <c r="O68" s="635"/>
      <c r="P68" s="601"/>
    </row>
    <row r="69" spans="1:16" x14ac:dyDescent="0.25">
      <c r="A69" s="601"/>
      <c r="B69" s="601"/>
      <c r="C69" s="601"/>
      <c r="D69" s="601"/>
      <c r="E69" s="601"/>
      <c r="F69" s="601"/>
      <c r="G69" s="601"/>
      <c r="H69" s="601"/>
      <c r="I69" s="601"/>
      <c r="J69" s="635"/>
      <c r="K69" s="635"/>
      <c r="L69" s="635"/>
      <c r="M69" s="635"/>
      <c r="N69" s="635"/>
      <c r="O69" s="635"/>
      <c r="P69" s="601"/>
    </row>
    <row r="70" spans="1:16" x14ac:dyDescent="0.25">
      <c r="A70" s="601"/>
      <c r="B70" s="601"/>
      <c r="C70" s="601"/>
      <c r="D70" s="601"/>
      <c r="E70" s="601"/>
      <c r="F70" s="601"/>
      <c r="G70" s="601"/>
      <c r="H70" s="601"/>
      <c r="I70" s="601"/>
      <c r="J70" s="635"/>
      <c r="K70" s="635"/>
      <c r="L70" s="635"/>
      <c r="M70" s="635"/>
      <c r="N70" s="635"/>
      <c r="O70" s="635"/>
      <c r="P70" s="601"/>
    </row>
    <row r="71" spans="1:16" x14ac:dyDescent="0.25">
      <c r="A71" s="601"/>
      <c r="B71" s="601"/>
      <c r="C71" s="601"/>
      <c r="D71" s="601"/>
      <c r="E71" s="601"/>
      <c r="F71" s="601"/>
      <c r="G71" s="601"/>
      <c r="H71" s="601"/>
      <c r="I71" s="601"/>
      <c r="J71" s="635"/>
      <c r="K71" s="635"/>
      <c r="L71" s="635"/>
      <c r="M71" s="635"/>
      <c r="N71" s="635"/>
      <c r="O71" s="635"/>
      <c r="P71" s="601"/>
    </row>
    <row r="72" spans="1:16" x14ac:dyDescent="0.25">
      <c r="A72" s="601"/>
      <c r="B72" s="601"/>
      <c r="C72" s="601"/>
      <c r="D72" s="601"/>
      <c r="E72" s="601"/>
      <c r="F72" s="601"/>
      <c r="G72" s="601"/>
      <c r="H72" s="601"/>
      <c r="I72" s="601"/>
      <c r="J72" s="635"/>
      <c r="K72" s="635"/>
      <c r="L72" s="635"/>
      <c r="M72" s="635"/>
      <c r="N72" s="635"/>
      <c r="O72" s="635"/>
      <c r="P72" s="601"/>
    </row>
    <row r="73" spans="1:16" x14ac:dyDescent="0.25">
      <c r="A73" s="601"/>
      <c r="B73" s="601"/>
      <c r="C73" s="601"/>
      <c r="D73" s="601"/>
      <c r="E73" s="601"/>
      <c r="F73" s="601"/>
      <c r="G73" s="601"/>
      <c r="H73" s="601"/>
      <c r="I73" s="601"/>
      <c r="J73" s="635"/>
      <c r="K73" s="635"/>
      <c r="L73" s="635"/>
      <c r="M73" s="635"/>
      <c r="N73" s="635"/>
      <c r="O73" s="635"/>
      <c r="P73" s="601"/>
    </row>
  </sheetData>
  <mergeCells count="10">
    <mergeCell ref="J3:O3"/>
    <mergeCell ref="B5:B7"/>
    <mergeCell ref="B8:B13"/>
    <mergeCell ref="B14:B17"/>
    <mergeCell ref="B18:B20"/>
    <mergeCell ref="B23:B26"/>
    <mergeCell ref="B27:B30"/>
    <mergeCell ref="B31:B33"/>
    <mergeCell ref="B2:I2"/>
    <mergeCell ref="B3:I3"/>
  </mergeCells>
  <dataValidations count="1">
    <dataValidation type="decimal" allowBlank="1" showInputMessage="1" showErrorMessage="1" sqref="E5:I67">
      <formula1>0</formula1>
      <formula2>999999999999999</formula2>
    </dataValidation>
  </dataValidations>
  <pageMargins left="0.70866141732283472" right="0.70866141732283472" top="0.74803149606299213" bottom="0.74803149606299213" header="0.31496062992125984" footer="0.31496062992125984"/>
  <pageSetup paperSize="9" scale="19" fitToHeight="0" orientation="portrait" r:id="rId1"/>
  <headerFooter>
    <oddFooter>&amp;L&amp;F&amp;CPage &amp;P of &amp;N &amp;R&amp;A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66865"/>
    <pageSetUpPr fitToPage="1"/>
  </sheetPr>
  <dimension ref="A1:G24"/>
  <sheetViews>
    <sheetView zoomScaleNormal="100" workbookViewId="0"/>
  </sheetViews>
  <sheetFormatPr defaultRowHeight="15" x14ac:dyDescent="0.25"/>
  <cols>
    <col min="1" max="1" width="14.7109375" customWidth="1"/>
    <col min="2" max="2" width="17.28515625" customWidth="1"/>
    <col min="3" max="3" width="7.5703125" customWidth="1"/>
    <col min="4" max="4" width="13.7109375" customWidth="1"/>
    <col min="5" max="5" width="60.7109375" style="208" customWidth="1"/>
    <col min="6" max="6" width="16.28515625" customWidth="1"/>
    <col min="7" max="7" width="14.5703125" hidden="1" customWidth="1"/>
    <col min="8" max="8" width="17.42578125" customWidth="1"/>
  </cols>
  <sheetData>
    <row r="1" spans="1:7" x14ac:dyDescent="0.25">
      <c r="A1" s="99" t="s">
        <v>196</v>
      </c>
      <c r="B1" s="99" t="s">
        <v>303</v>
      </c>
      <c r="C1" s="99" t="s">
        <v>197</v>
      </c>
      <c r="D1" s="99" t="s">
        <v>198</v>
      </c>
      <c r="E1" s="99" t="s">
        <v>84</v>
      </c>
      <c r="F1" s="99" t="s">
        <v>239</v>
      </c>
      <c r="G1" s="99" t="s">
        <v>199</v>
      </c>
    </row>
    <row r="2" spans="1:7" x14ac:dyDescent="0.25">
      <c r="A2" s="644" t="s">
        <v>765</v>
      </c>
      <c r="B2" t="s">
        <v>763</v>
      </c>
      <c r="C2" t="s">
        <v>168</v>
      </c>
      <c r="D2" t="s">
        <v>166</v>
      </c>
      <c r="E2" t="s">
        <v>764</v>
      </c>
      <c r="F2" t="s">
        <v>302</v>
      </c>
      <c r="G2">
        <v>16777215</v>
      </c>
    </row>
    <row r="3" spans="1:7" x14ac:dyDescent="0.25">
      <c r="A3" s="644" t="s">
        <v>765</v>
      </c>
      <c r="B3" t="s">
        <v>763</v>
      </c>
      <c r="C3" t="s">
        <v>766</v>
      </c>
      <c r="D3" t="s">
        <v>166</v>
      </c>
      <c r="E3" t="s">
        <v>764</v>
      </c>
      <c r="F3" t="s">
        <v>302</v>
      </c>
      <c r="G3">
        <v>16777215</v>
      </c>
    </row>
    <row r="4" spans="1:7" x14ac:dyDescent="0.25">
      <c r="A4" s="644" t="s">
        <v>765</v>
      </c>
      <c r="B4" t="s">
        <v>763</v>
      </c>
      <c r="C4" t="s">
        <v>767</v>
      </c>
      <c r="D4" t="s">
        <v>166</v>
      </c>
      <c r="E4" t="s">
        <v>764</v>
      </c>
      <c r="F4" t="s">
        <v>302</v>
      </c>
      <c r="G4">
        <v>16777215</v>
      </c>
    </row>
    <row r="5" spans="1:7" x14ac:dyDescent="0.25">
      <c r="A5" s="644" t="s">
        <v>765</v>
      </c>
      <c r="B5" t="s">
        <v>763</v>
      </c>
      <c r="C5" t="s">
        <v>170</v>
      </c>
      <c r="D5" t="s">
        <v>166</v>
      </c>
      <c r="E5" t="s">
        <v>764</v>
      </c>
      <c r="F5" t="s">
        <v>302</v>
      </c>
      <c r="G5">
        <v>16777215</v>
      </c>
    </row>
    <row r="6" spans="1:7" x14ac:dyDescent="0.25">
      <c r="E6"/>
    </row>
    <row r="7" spans="1:7" x14ac:dyDescent="0.25">
      <c r="E7"/>
    </row>
    <row r="8" spans="1:7" x14ac:dyDescent="0.25">
      <c r="E8"/>
    </row>
    <row r="9" spans="1:7" x14ac:dyDescent="0.25">
      <c r="E9"/>
    </row>
    <row r="10" spans="1:7" x14ac:dyDescent="0.25">
      <c r="E10"/>
    </row>
    <row r="11" spans="1:7" x14ac:dyDescent="0.25">
      <c r="E11"/>
    </row>
    <row r="12" spans="1:7" x14ac:dyDescent="0.25">
      <c r="E12"/>
    </row>
    <row r="13" spans="1:7" x14ac:dyDescent="0.25">
      <c r="E13"/>
    </row>
    <row r="14" spans="1:7" x14ac:dyDescent="0.25">
      <c r="E14"/>
    </row>
    <row r="15" spans="1:7" x14ac:dyDescent="0.25">
      <c r="E15"/>
    </row>
    <row r="16" spans="1:7" x14ac:dyDescent="0.25">
      <c r="E16"/>
    </row>
    <row r="17" spans="5:5" x14ac:dyDescent="0.25">
      <c r="E17"/>
    </row>
    <row r="18" spans="5:5" x14ac:dyDescent="0.25">
      <c r="E18"/>
    </row>
    <row r="19" spans="5:5" x14ac:dyDescent="0.25">
      <c r="E19"/>
    </row>
    <row r="20" spans="5:5" x14ac:dyDescent="0.25">
      <c r="E20"/>
    </row>
    <row r="21" spans="5:5" x14ac:dyDescent="0.25">
      <c r="E21"/>
    </row>
    <row r="22" spans="5:5" x14ac:dyDescent="0.25">
      <c r="E22"/>
    </row>
    <row r="23" spans="5:5" x14ac:dyDescent="0.25">
      <c r="E23"/>
    </row>
    <row r="24" spans="5:5" x14ac:dyDescent="0.25">
      <c r="E24"/>
    </row>
  </sheetData>
  <sheetProtection algorithmName="SHA-512" hashValue="nBStvkeggbI2eMzyb8TG97NsRwNQXe6iClx3IrvomD61sR3Yp54DxujCIR6xIQzIrWM/HL/fEswDLFUKX1pvEA==" saltValue="VE+sVymjbT8MMDj+HwQF4Q==" spinCount="100000" sheet="1" objects="1" scenarios="1" insertHyperlinks="0" autoFilter="0"/>
  <autoFilter ref="B1:F24"/>
  <hyperlinks>
    <hyperlink ref="A2" location="'Table_1'!G18" display="Go to cell"/>
    <hyperlink ref="A3" location="'Table_1'!K18" display="Go to cell"/>
    <hyperlink ref="A4" location="'Table_1'!O18" display="Go to cell"/>
    <hyperlink ref="A5" location="'Table_1'!W18" display="Go to cell"/>
  </hyperlinks>
  <pageMargins left="0.70866141732283472" right="0.70866141732283472" top="0.74803149606299213" bottom="0.74803149606299213" header="0.31496062992125984" footer="0.31496062992125984"/>
  <pageSetup paperSize="9" fitToHeight="0" orientation="landscape" r:id="rId1"/>
  <headerFooter>
    <oddFooter>&amp;L&amp;F&amp;CPage &amp;P of &amp;N&amp;R&amp;A</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000"/>
    <pageSetUpPr fitToPage="1"/>
  </sheetPr>
  <dimension ref="A1:X27"/>
  <sheetViews>
    <sheetView showGridLines="0" zoomScaleNormal="100" workbookViewId="0">
      <pane xSplit="6" ySplit="7" topLeftCell="G8" activePane="bottomRight" state="frozen"/>
      <selection activeCell="E29" sqref="E29"/>
      <selection pane="topRight" activeCell="E29" sqref="E29"/>
      <selection pane="bottomLeft" activeCell="E29" sqref="E29"/>
      <selection pane="bottomRight" activeCell="G8" sqref="G8:O16"/>
    </sheetView>
  </sheetViews>
  <sheetFormatPr defaultRowHeight="15" x14ac:dyDescent="0.25"/>
  <cols>
    <col min="1" max="1" width="1.28515625" hidden="1" customWidth="1"/>
    <col min="2" max="2" width="32.42578125" hidden="1" customWidth="1"/>
    <col min="3" max="3" width="6" hidden="1" customWidth="1"/>
    <col min="4" max="4" width="2.7109375" customWidth="1"/>
    <col min="5" max="5" width="17.28515625" customWidth="1"/>
    <col min="6" max="6" width="43" customWidth="1"/>
    <col min="7" max="7" width="15.5703125" customWidth="1"/>
    <col min="8" max="8" width="3.5703125" customWidth="1"/>
    <col min="9" max="9" width="12.7109375" customWidth="1"/>
    <col min="10" max="10" width="15.5703125" customWidth="1"/>
    <col min="11" max="11" width="3.5703125" customWidth="1"/>
    <col min="12" max="12" width="12.7109375" customWidth="1"/>
    <col min="13" max="13" width="15.5703125" customWidth="1"/>
    <col min="14" max="14" width="3.5703125" customWidth="1"/>
    <col min="15" max="15" width="12.7109375" customWidth="1"/>
    <col min="16" max="16" width="15.5703125" customWidth="1"/>
    <col min="17" max="17" width="3.5703125" customWidth="1"/>
    <col min="18" max="18" width="2.7109375" customWidth="1"/>
    <col min="19" max="19" width="12.7109375" customWidth="1"/>
    <col min="20" max="20" width="55.28515625" customWidth="1"/>
    <col min="21" max="21" width="55.5703125" customWidth="1"/>
    <col min="22" max="22" width="23.42578125" hidden="1" customWidth="1"/>
    <col min="23" max="23" width="53.7109375" customWidth="1"/>
  </cols>
  <sheetData>
    <row r="1" spans="2:24" ht="6.6" customHeight="1" thickBot="1" x14ac:dyDescent="0.3"/>
    <row r="2" spans="2:24" s="9" customFormat="1" ht="42" customHeight="1" thickBot="1" x14ac:dyDescent="0.3">
      <c r="C2"/>
      <c r="E2" s="550"/>
      <c r="F2" s="551"/>
      <c r="G2" s="781" t="s">
        <v>142</v>
      </c>
      <c r="H2" s="782"/>
      <c r="I2" s="782"/>
      <c r="J2" s="782"/>
      <c r="K2" s="782"/>
      <c r="L2" s="782"/>
      <c r="M2" s="782"/>
      <c r="N2" s="782"/>
      <c r="O2" s="782"/>
      <c r="P2" s="782"/>
      <c r="Q2" s="782"/>
      <c r="R2" s="782"/>
      <c r="S2" s="783"/>
      <c r="T2" s="733" t="s">
        <v>218</v>
      </c>
      <c r="U2" s="734"/>
      <c r="V2" s="533"/>
      <c r="W2" s="706" t="s">
        <v>582</v>
      </c>
    </row>
    <row r="3" spans="2:24" s="9" customFormat="1" ht="21.75" customHeight="1" x14ac:dyDescent="0.25">
      <c r="C3"/>
      <c r="E3" s="552" t="s">
        <v>43</v>
      </c>
      <c r="F3" s="553" t="str">
        <f>'GETTING STARTED'!G9</f>
        <v>LU</v>
      </c>
      <c r="G3" s="784" t="s">
        <v>672</v>
      </c>
      <c r="H3" s="785"/>
      <c r="I3" s="785"/>
      <c r="J3" s="785"/>
      <c r="K3" s="785"/>
      <c r="L3" s="785"/>
      <c r="M3" s="785"/>
      <c r="N3" s="785"/>
      <c r="O3" s="785"/>
      <c r="P3" s="785"/>
      <c r="Q3" s="785"/>
      <c r="R3" s="785"/>
      <c r="S3" s="786"/>
      <c r="T3" s="735"/>
      <c r="U3" s="736"/>
      <c r="V3" s="534"/>
      <c r="W3" s="707"/>
    </row>
    <row r="4" spans="2:24" s="9" customFormat="1" ht="21.75" customHeight="1" thickBot="1" x14ac:dyDescent="0.3">
      <c r="C4"/>
      <c r="E4" s="554" t="s">
        <v>93</v>
      </c>
      <c r="F4" s="555">
        <f>IF('GETTING STARTED'!E10="","",'GETTING STARTED'!E10)</f>
        <v>2021</v>
      </c>
      <c r="G4" s="787"/>
      <c r="H4" s="788"/>
      <c r="I4" s="788"/>
      <c r="J4" s="788"/>
      <c r="K4" s="788"/>
      <c r="L4" s="788"/>
      <c r="M4" s="788"/>
      <c r="N4" s="788"/>
      <c r="O4" s="788"/>
      <c r="P4" s="788"/>
      <c r="Q4" s="788"/>
      <c r="R4" s="788"/>
      <c r="S4" s="789"/>
      <c r="T4" s="735"/>
      <c r="U4" s="736"/>
      <c r="V4" s="534"/>
      <c r="W4" s="707"/>
    </row>
    <row r="5" spans="2:24" s="19" customFormat="1" ht="36" customHeight="1" thickBot="1" x14ac:dyDescent="0.3">
      <c r="C5"/>
      <c r="E5" s="556"/>
      <c r="F5" s="557"/>
      <c r="G5" s="790" t="s">
        <v>578</v>
      </c>
      <c r="H5" s="791"/>
      <c r="I5" s="791"/>
      <c r="J5" s="791"/>
      <c r="K5" s="791"/>
      <c r="L5" s="791"/>
      <c r="M5" s="791"/>
      <c r="N5" s="791"/>
      <c r="O5" s="791"/>
      <c r="P5" s="791"/>
      <c r="Q5" s="791"/>
      <c r="R5" s="791"/>
      <c r="S5" s="792"/>
      <c r="T5" s="737"/>
      <c r="U5" s="738"/>
      <c r="V5" s="535"/>
      <c r="W5" s="708"/>
    </row>
    <row r="6" spans="2:24" s="20" customFormat="1" ht="20.100000000000001" hidden="1" customHeight="1" thickBot="1" x14ac:dyDescent="0.3">
      <c r="B6" s="190" t="s">
        <v>570</v>
      </c>
      <c r="C6"/>
      <c r="E6" s="558"/>
      <c r="F6" s="559"/>
      <c r="G6" s="560" t="s">
        <v>559</v>
      </c>
      <c r="H6" s="793" t="s">
        <v>150</v>
      </c>
      <c r="I6" s="773" t="s">
        <v>180</v>
      </c>
      <c r="J6" s="560" t="s">
        <v>559</v>
      </c>
      <c r="K6" s="793" t="s">
        <v>150</v>
      </c>
      <c r="L6" s="773" t="s">
        <v>180</v>
      </c>
      <c r="M6" s="560" t="s">
        <v>559</v>
      </c>
      <c r="N6" s="793" t="s">
        <v>150</v>
      </c>
      <c r="O6" s="773" t="s">
        <v>180</v>
      </c>
      <c r="P6" s="560" t="s">
        <v>559</v>
      </c>
      <c r="Q6" s="775" t="s">
        <v>150</v>
      </c>
      <c r="R6" s="777" t="s">
        <v>188</v>
      </c>
      <c r="S6" s="778"/>
      <c r="T6" s="706" t="s">
        <v>217</v>
      </c>
      <c r="U6" s="706" t="s">
        <v>216</v>
      </c>
      <c r="V6" s="100"/>
      <c r="W6" s="706" t="s">
        <v>583</v>
      </c>
    </row>
    <row r="7" spans="2:24" s="18" customFormat="1" ht="48" customHeight="1" thickBot="1" x14ac:dyDescent="0.3">
      <c r="B7" s="190" t="s">
        <v>346</v>
      </c>
      <c r="C7" s="186" t="s">
        <v>95</v>
      </c>
      <c r="E7" s="561" t="s">
        <v>157</v>
      </c>
      <c r="F7" s="562" t="s">
        <v>158</v>
      </c>
      <c r="G7" s="563">
        <f>F4 -3</f>
        <v>2018</v>
      </c>
      <c r="H7" s="794"/>
      <c r="I7" s="774"/>
      <c r="J7" s="585">
        <f>F4 -2</f>
        <v>2019</v>
      </c>
      <c r="K7" s="794"/>
      <c r="L7" s="774"/>
      <c r="M7" s="585">
        <f>F4 -1</f>
        <v>2020</v>
      </c>
      <c r="N7" s="794"/>
      <c r="O7" s="774"/>
      <c r="P7" s="564">
        <f>F4</f>
        <v>2021</v>
      </c>
      <c r="Q7" s="776"/>
      <c r="R7" s="779"/>
      <c r="S7" s="780"/>
      <c r="T7" s="708"/>
      <c r="U7" s="708"/>
      <c r="V7" s="528" t="s">
        <v>640</v>
      </c>
      <c r="W7" s="708"/>
    </row>
    <row r="8" spans="2:24" ht="28.15" customHeight="1" x14ac:dyDescent="0.25">
      <c r="C8" s="187" t="s">
        <v>44</v>
      </c>
      <c r="E8" s="565" t="s">
        <v>52</v>
      </c>
      <c r="F8" s="580" t="s">
        <v>322</v>
      </c>
      <c r="G8" s="586">
        <v>3103</v>
      </c>
      <c r="H8" s="586"/>
      <c r="I8" s="586"/>
      <c r="J8" s="586">
        <v>2827</v>
      </c>
      <c r="K8" s="586"/>
      <c r="L8" s="586"/>
      <c r="M8" s="586">
        <v>2416</v>
      </c>
      <c r="N8" s="586"/>
      <c r="O8" s="586"/>
      <c r="P8" s="583"/>
      <c r="Q8" s="568"/>
      <c r="R8" s="569"/>
      <c r="S8" s="570" t="str">
        <f>IF(TRIM(R8)="", "", IF(VLOOKUP(R8,'Footnotes list'!$D$9:$E$107,2,FALSE)=0,"",VLOOKUP(R8,'Footnotes list'!$D$9:$E$107,2,FALSE) ) )</f>
        <v/>
      </c>
      <c r="T8" s="110" t="str">
        <f t="shared" ref="T8:T16" si="0">IF(ABS(2*(P8-AVERAGE(G8,J8,M8))/(P8+AVERAGE(G8,J8,M8)))&gt;0.2,"Warning: there is a percentage difference higher than 20% between the reference year and the average of the previous 3 years","The percentage difference is below 20%")</f>
        <v>Warning: there is a percentage difference higher than 20% between the reference year and the average of the previous 3 years</v>
      </c>
      <c r="U8" s="113" t="str">
        <f>IF(OR(P8&gt;2*P9,P9&gt;2*P8),"Warning: there is a risk that the total number of ELVs are not correct,  please check the measurement units",IF(ISNUMBER(P8), "No warning",IF(LEN(S8)&gt;10, "No warning","Warning: mandatory cell is empty, please provide value or explanation")))</f>
        <v>Warning: mandatory cell is empty, please provide value or explanation</v>
      </c>
      <c r="V8" s="113" t="str">
        <f>IF(P8&gt;0,MAX(P9/P8, 0.944), "")</f>
        <v/>
      </c>
      <c r="W8" s="110" t="str">
        <f>IF(AND(ISNUMBER(V8),V8&lt;=0.944),"Warning: the average weight of the vehicle is below the 10th percentile; if available, please add information in the methodological report",IF(AND(ISNUMBER(V8),V8&gt;=1.26),"Warning: the average weight of the vehicle is above the 90th percentile; if available, please add information in the methodological report","No issue"))</f>
        <v>No issue</v>
      </c>
      <c r="X8" t="str">
        <f>IF(P8&gt;0,MIN(P9/P8, 1.26), "")</f>
        <v/>
      </c>
    </row>
    <row r="9" spans="2:24" ht="28.15" customHeight="1" x14ac:dyDescent="0.25">
      <c r="C9" s="188" t="s">
        <v>46</v>
      </c>
      <c r="E9" s="566" t="s">
        <v>52</v>
      </c>
      <c r="F9" s="581" t="s">
        <v>321</v>
      </c>
      <c r="G9" s="586">
        <v>3413.23</v>
      </c>
      <c r="H9" s="586"/>
      <c r="I9" s="586"/>
      <c r="J9" s="586">
        <v>3471.1579999999999</v>
      </c>
      <c r="K9" s="586"/>
      <c r="L9" s="586"/>
      <c r="M9" s="586">
        <v>2998.8620000000001</v>
      </c>
      <c r="N9" s="586"/>
      <c r="O9" s="586"/>
      <c r="P9" s="583"/>
      <c r="Q9" s="571"/>
      <c r="R9" s="572"/>
      <c r="S9" s="573" t="str">
        <f>IF(TRIM(R9)="", "", IF(VLOOKUP(R9,'Footnotes list'!$D$9:$E$107,2,FALSE)=0,"",VLOOKUP(R9,'Footnotes list'!$D$9:$E$107,2,FALSE) ) )</f>
        <v/>
      </c>
      <c r="T9" s="110" t="str">
        <f t="shared" si="0"/>
        <v>Warning: there is a percentage difference higher than 20% between the reference year and the average of the previous 3 years</v>
      </c>
      <c r="U9" s="110" t="str">
        <f>IF(OR(P9&gt;1.5*P14,P14&gt;1.5*P9),"Warning: there is a risk that the total ELV waste generated is not correct, please check the measurement units",IF(ISNUMBER(P9), "No warning",IF(LEN(S9)&gt;10, "No warning","Warning: mandatory cell is empty, please provide value or explanation")))</f>
        <v>Warning: there is a risk that the total ELV waste generated is not correct, please check the measurement units</v>
      </c>
      <c r="V9" s="110" t="str">
        <f>IF(P9&gt;0,(P9-AVERAGE(G9,J9,M9))*2/(P9+AVERAGE(G9,J9,M9)),"")</f>
        <v/>
      </c>
      <c r="W9" s="110" t="str">
        <f>IF(AND(ISNUMBER(V9),V9&gt;0.07),"Warning: the average weight of the vehicle is 7% higher than the average weight of the previous 3 years; if available, please add information in the methodological report",IF(AND(ISNUMBER(V9),V9&lt;-0.07),"Warning: the average weight of the vehicle is 7% lower than the average weight of the previous 3 years; if available, please add information in the methodological report",""))</f>
        <v/>
      </c>
    </row>
    <row r="10" spans="2:24" ht="28.15" customHeight="1" x14ac:dyDescent="0.25">
      <c r="B10" s="190" t="s">
        <v>347</v>
      </c>
      <c r="C10" s="188" t="s">
        <v>46</v>
      </c>
      <c r="E10" s="566" t="s">
        <v>47</v>
      </c>
      <c r="F10" s="581" t="s">
        <v>2</v>
      </c>
      <c r="G10" s="586">
        <v>190.66300000000001</v>
      </c>
      <c r="H10" s="586"/>
      <c r="I10" s="586" t="s">
        <v>755</v>
      </c>
      <c r="J10" s="586">
        <v>406.46199999999999</v>
      </c>
      <c r="K10" s="586"/>
      <c r="L10" s="586"/>
      <c r="M10" s="586">
        <v>405.53800000000001</v>
      </c>
      <c r="N10" s="586"/>
      <c r="O10" s="586"/>
      <c r="P10" s="584">
        <f>IF(TRIM(Table_1!G18)="","",Table_1!G18)</f>
        <v>510.22782989878556</v>
      </c>
      <c r="Q10" s="574" t="str">
        <f>IF(TRIM(Table_1!H18)="","",Table_1!H18)</f>
        <v/>
      </c>
      <c r="R10" s="575" t="str">
        <f>IF(TRIM(Table_1!I18)="","",Table_1!I18)</f>
        <v/>
      </c>
      <c r="S10" s="576" t="str">
        <f>Table_1!J18</f>
        <v/>
      </c>
      <c r="T10" s="110" t="str">
        <f>IF(ISNUMBER(P10), IF(ABS(2*(P10-AVERAGE(G10,J10,M10))/(P10+AVERAGE(G10,J10,M10)))&gt;0.2,"Warning: there is a percentage difference higher than 20% between the reference year and the average of the previous 3 years","The percentage difference is below 20%"),"Warning: mandatory cell G8 in Table 1 is empty, please provide value or explanation")</f>
        <v>Warning: there is a percentage difference higher than 20% between the reference year and the average of the previous 3 years</v>
      </c>
      <c r="U10" s="110" t="str">
        <f>IF(ISNUMBER(P10), "No warning",IF(LEN(S10)&gt;10, "No warning","Warning: mandatory cell G8 in Table 1 is empty, please provide value or explanation"))</f>
        <v>No warning</v>
      </c>
      <c r="V10" s="110"/>
      <c r="W10" s="110" t="str">
        <f>IF(ISNUMBER(R10), IF(ABS(2*(R10-AVERAGE(I10,L10,O10))/(R10+AVERAGE(I10,L10,O10)))&gt;0.2,"Warning: there is a percentage difference higher than 20% between the reference year and the average of the previous 3 years","The percentage difference is below 20%"),"Warning: mandatory cell G8 in Table 1 is empty, please provide value or explanation")</f>
        <v>Warning: mandatory cell G8 in Table 1 is empty, please provide value or explanation</v>
      </c>
    </row>
    <row r="11" spans="2:24" ht="28.15" customHeight="1" x14ac:dyDescent="0.25">
      <c r="C11" s="188" t="s">
        <v>46</v>
      </c>
      <c r="E11" s="566" t="s">
        <v>48</v>
      </c>
      <c r="F11" s="581" t="s">
        <v>308</v>
      </c>
      <c r="G11" s="586">
        <v>3019.7190000000001</v>
      </c>
      <c r="H11" s="586"/>
      <c r="I11" s="586"/>
      <c r="J11" s="586">
        <v>2948.7449999999999</v>
      </c>
      <c r="K11" s="586"/>
      <c r="L11" s="586"/>
      <c r="M11" s="586">
        <v>2508.9580000000001</v>
      </c>
      <c r="N11" s="586"/>
      <c r="O11" s="586"/>
      <c r="P11" s="584">
        <f>IF(TRIM(CONCATENATE(Table_1!K18,Table_2!G12,Table_3!G9))="","",SUM(Table_1!K18,Table_2!G12,Table_3!G9))</f>
        <v>2537.0105389999999</v>
      </c>
      <c r="Q11" s="571"/>
      <c r="R11" s="572"/>
      <c r="S11" s="573" t="str">
        <f>IF(TRIM(R11)="", "", IF(VLOOKUP(R11,'Footnotes list'!$D$9:$E$107,2,FALSE)=0,"",VLOOKUP(R11,'Footnotes list'!$D$9:$E$107,2,FALSE) ) )</f>
        <v/>
      </c>
      <c r="T11" s="110" t="str">
        <f t="shared" si="0"/>
        <v>The percentage difference is below 20%</v>
      </c>
      <c r="U11" s="110" t="str">
        <f>IF(P11&gt;P12,"Error: Recycling is higher than reuse, please correct figures",IF(ISNUMBER(P11), "No warning",IF(LEN(S11)&gt;10, "No warning","Warning: mandatory cell is empty, please compile Table_1, Table_2 and Table_3 or provide an explanation")))</f>
        <v>No warning</v>
      </c>
      <c r="V11" s="110"/>
      <c r="W11" s="110" t="e">
        <f t="shared" ref="W11:W16" si="1">IF(ABS(2*(R11-AVERAGE(I11,L11,O11))/(R11+AVERAGE(I11,L11,O11)))&gt;0.2,"Warning: there is a percentage difference higher than 20% between the reference year and the average of the previous 3 years","The percentage difference is below 20%")</f>
        <v>#DIV/0!</v>
      </c>
    </row>
    <row r="12" spans="2:24" ht="28.15" customHeight="1" x14ac:dyDescent="0.25">
      <c r="C12" s="188" t="s">
        <v>46</v>
      </c>
      <c r="E12" s="566" t="s">
        <v>50</v>
      </c>
      <c r="F12" s="581" t="s">
        <v>309</v>
      </c>
      <c r="G12" s="586">
        <v>3081.19</v>
      </c>
      <c r="H12" s="586"/>
      <c r="I12" s="586"/>
      <c r="J12" s="586">
        <v>2987.3389999999999</v>
      </c>
      <c r="K12" s="586"/>
      <c r="L12" s="586"/>
      <c r="M12" s="586">
        <v>2532.4920000000002</v>
      </c>
      <c r="N12" s="586"/>
      <c r="O12" s="586"/>
      <c r="P12" s="584">
        <f>IF(TRIM(CONCATENATE(Table_1!S18,Table_2!O12,Table_3!G10))="","",SUM(Table_1!S18,Table_2!O12,Table_3!G10))</f>
        <v>2562.8380235999998</v>
      </c>
      <c r="Q12" s="571"/>
      <c r="R12" s="572"/>
      <c r="S12" s="573" t="str">
        <f>IF(TRIM(R12)="", "", IF(VLOOKUP(R12,'Footnotes list'!$D$9:$E$107,2,FALSE)=0,"",VLOOKUP(R12,'Footnotes list'!$D$9:$E$107,2,FALSE) ) )</f>
        <v/>
      </c>
      <c r="T12" s="110" t="str">
        <f t="shared" si="0"/>
        <v>The percentage difference is below 20%</v>
      </c>
      <c r="U12" s="110" t="str">
        <f>IF(P11&gt;P12,"Error: Recycling is higher than reuse, please correct figures",IF(ISNUMBER(P12), "No warning",IF(LEN(S12)&gt;10, "No warning","Warning: mandatory cell is empty, please compile Table_1, Table_2 and Table_3 or provide an explanation")))</f>
        <v>No warning</v>
      </c>
      <c r="V12" s="110"/>
      <c r="W12" s="110" t="e">
        <f t="shared" si="1"/>
        <v>#DIV/0!</v>
      </c>
    </row>
    <row r="13" spans="2:24" ht="28.15" customHeight="1" x14ac:dyDescent="0.25">
      <c r="C13" s="188" t="s">
        <v>46</v>
      </c>
      <c r="E13" s="566" t="s">
        <v>53</v>
      </c>
      <c r="F13" s="581" t="s">
        <v>310</v>
      </c>
      <c r="G13" s="586">
        <v>3210.3820000000001</v>
      </c>
      <c r="H13" s="586"/>
      <c r="I13" s="586"/>
      <c r="J13" s="586">
        <v>3355.2069999999999</v>
      </c>
      <c r="K13" s="586"/>
      <c r="L13" s="586"/>
      <c r="M13" s="586">
        <v>2914.4960000000001</v>
      </c>
      <c r="N13" s="586"/>
      <c r="O13" s="586"/>
      <c r="P13" s="584">
        <f>IF(TRIM(CONCATENATE(Table_1!G18,Table_1!K18,Table_2!G12,Table_3!G9))="","",SUM(Table_1!G18,Table_1!K18,Table_2!G12,Table_3!G9))</f>
        <v>3047.2383688987857</v>
      </c>
      <c r="Q13" s="571"/>
      <c r="R13" s="572"/>
      <c r="S13" s="573" t="str">
        <f>IF(TRIM(R13)="", "", IF(VLOOKUP(R13,'Footnotes list'!$D$9:$E$107,2,FALSE)=0,"",VLOOKUP(R13,'Footnotes list'!$D$9:$E$107,2,FALSE) ) )</f>
        <v/>
      </c>
      <c r="T13" s="110" t="str">
        <f t="shared" si="0"/>
        <v>The percentage difference is below 20%</v>
      </c>
      <c r="U13" s="110" t="str">
        <f>IF(P13&gt;P9,"Warning: Recycling and reuse is higher than ELV waste generation, explanatory footnote required",IF(ISNUMBER(P13), "No warning",IF(LEN(S13)&gt;10, "No warning","Warning: mandatory cell is empty, please compile Table_1, Table_2 and Table_3 or provide an explanation")))</f>
        <v>Warning: Recycling and reuse is higher than ELV waste generation, explanatory footnote required</v>
      </c>
      <c r="V13" s="110"/>
      <c r="W13" s="110" t="e">
        <f t="shared" si="1"/>
        <v>#DIV/0!</v>
      </c>
    </row>
    <row r="14" spans="2:24" ht="28.15" customHeight="1" x14ac:dyDescent="0.25">
      <c r="C14" s="188" t="s">
        <v>46</v>
      </c>
      <c r="E14" s="566" t="s">
        <v>54</v>
      </c>
      <c r="F14" s="581" t="s">
        <v>311</v>
      </c>
      <c r="G14" s="586">
        <v>3271.8530000000001</v>
      </c>
      <c r="H14" s="586"/>
      <c r="I14" s="586"/>
      <c r="J14" s="586">
        <v>3393.8009999999999</v>
      </c>
      <c r="K14" s="586"/>
      <c r="L14" s="586"/>
      <c r="M14" s="586">
        <v>2938.03</v>
      </c>
      <c r="N14" s="586"/>
      <c r="O14" s="586"/>
      <c r="P14" s="584">
        <f>IF(TRIM(CONCATENATE(Table_1!G18,Table_1!S18,Table_2!O12,Table_3!G10))="","",SUM(Table_1!G18,Table_1!S18,Table_2!O12,Table_3!G10))</f>
        <v>3073.0658534987851</v>
      </c>
      <c r="Q14" s="571"/>
      <c r="R14" s="572"/>
      <c r="S14" s="573" t="str">
        <f>IF(TRIM(R14)="", "", IF(VLOOKUP(R14,'Footnotes list'!$D$9:$E$107,2,FALSE)=0,"",VLOOKUP(R14,'Footnotes list'!$D$9:$E$107,2,FALSE) ) )</f>
        <v/>
      </c>
      <c r="T14" s="110" t="str">
        <f t="shared" si="0"/>
        <v>The percentage difference is below 20%</v>
      </c>
      <c r="U14" s="110" t="str">
        <f>IF(P14&gt;P9,"Warning: Recovery and reuse is higher than ELV waste generation, explanatory footnote required",IF(ISNUMBER(P14), "No warning",IF(LEN(S14)&gt;10, "No warning","Warning: mandatory cell is empty, please compile Table_1, Table_2 and Table_3 or provide an explanation")))</f>
        <v>Warning: Recovery and reuse is higher than ELV waste generation, explanatory footnote required</v>
      </c>
      <c r="V14" s="110"/>
      <c r="W14" s="110" t="e">
        <f t="shared" si="1"/>
        <v>#DIV/0!</v>
      </c>
    </row>
    <row r="15" spans="2:24" ht="28.15" customHeight="1" x14ac:dyDescent="0.25">
      <c r="C15" s="188" t="s">
        <v>45</v>
      </c>
      <c r="E15" s="566" t="s">
        <v>53</v>
      </c>
      <c r="F15" s="581" t="s">
        <v>225</v>
      </c>
      <c r="G15" s="586">
        <v>94.057000000000002</v>
      </c>
      <c r="H15" s="586"/>
      <c r="I15" s="586"/>
      <c r="J15" s="586">
        <v>96.66</v>
      </c>
      <c r="K15" s="586"/>
      <c r="L15" s="586"/>
      <c r="M15" s="586">
        <v>97.186999999999998</v>
      </c>
      <c r="N15" s="586"/>
      <c r="O15" s="586"/>
      <c r="P15" s="583" t="str">
        <f>IF(OR(TRIM(P13)="", TRIM(P9)=""), "", P13*100/P9)</f>
        <v/>
      </c>
      <c r="Q15" s="571"/>
      <c r="R15" s="572"/>
      <c r="S15" s="573" t="str">
        <f>IF(TRIM(R15)="", "", IF(VLOOKUP(R15,'Footnotes list'!$D$9:$E$107,2,FALSE)=0,"",VLOOKUP(R15,'Footnotes list'!$D$9:$E$107,2,FALSE) ) )</f>
        <v/>
      </c>
      <c r="T15" s="110" t="e">
        <f t="shared" si="0"/>
        <v>#VALUE!</v>
      </c>
      <c r="U15" s="111" t="str">
        <f>IF(ISNUMBER(P15), IF((P15&lt;85),"Warning: please check reported values, the target of 85% is not reached",IF((P15&gt;100),"Warning: the target should be below 100%, explanatory footnote required","The country has reached the target of 85% in recycling and reuse")),"Warning: mandatory cell is empty, please provide value")</f>
        <v>Warning: mandatory cell is empty, please provide value</v>
      </c>
      <c r="V15" s="111"/>
      <c r="W15" s="110" t="e">
        <f t="shared" si="1"/>
        <v>#DIV/0!</v>
      </c>
    </row>
    <row r="16" spans="2:24" ht="28.15" customHeight="1" thickBot="1" x14ac:dyDescent="0.3">
      <c r="C16" s="189" t="s">
        <v>45</v>
      </c>
      <c r="E16" s="567" t="s">
        <v>54</v>
      </c>
      <c r="F16" s="582" t="s">
        <v>226</v>
      </c>
      <c r="G16" s="586">
        <v>95.858000000000004</v>
      </c>
      <c r="H16" s="586"/>
      <c r="I16" s="586"/>
      <c r="J16" s="586">
        <v>97.771000000000001</v>
      </c>
      <c r="K16" s="586"/>
      <c r="L16" s="586"/>
      <c r="M16" s="586">
        <v>97.971000000000004</v>
      </c>
      <c r="N16" s="586"/>
      <c r="O16" s="586"/>
      <c r="P16" s="583" t="str">
        <f>IF(OR(TRIM(P14)="", TRIM(P9)=""),"",P14*100/P9)</f>
        <v/>
      </c>
      <c r="Q16" s="577"/>
      <c r="R16" s="578"/>
      <c r="S16" s="579" t="str">
        <f>IF(TRIM(R16)="", "", IF(VLOOKUP(R16,'Footnotes list'!$D$9:$E$107,2,FALSE)=0,"",VLOOKUP(R16,'Footnotes list'!$D$9:$E$107,2,FALSE) ) )</f>
        <v/>
      </c>
      <c r="T16" s="110" t="e">
        <f t="shared" si="0"/>
        <v>#VALUE!</v>
      </c>
      <c r="U16" s="111" t="str">
        <f>IF( ISNUMBER(P16), IF((P16&lt;95),"Warning: please check reported values, the target of 95% is not reached",IF((P16&gt;100),"Warning: the target should be below 100%, explanatory footnote required", "The country has reached the target of 95% in recovery and reuse")),"Warning: mandatory cell is empty, please provide value")</f>
        <v>Warning: mandatory cell is empty, please provide value</v>
      </c>
      <c r="V16" s="111"/>
      <c r="W16" s="110" t="e">
        <f t="shared" si="1"/>
        <v>#DIV/0!</v>
      </c>
    </row>
    <row r="17" spans="3:23" ht="72.75" x14ac:dyDescent="0.25">
      <c r="C17" s="25"/>
      <c r="E17" s="25"/>
      <c r="F17" s="25"/>
      <c r="S17" s="22"/>
      <c r="T17" s="114"/>
      <c r="U17" s="8"/>
      <c r="V17" s="8">
        <f>IF(TRIM(CONCATENATE(P14,Table_1!W18,Table_2!S12,Table_3!G11))="","",SUM(P14,Table_1!W18,Table_2!S12,Table_3!G11))</f>
        <v>3137.1998390987851</v>
      </c>
      <c r="W17" s="110" t="str">
        <f>IF(TRIM(CONCATENATE(V17,P9))="","",IF(2*ABS(P9-V17)/(V17+P9)&gt;0.1,CONCATENATE("Mass processing flow analysis: Total_generated_waste - (Total_recovery+Total_disposal) is accounting for ",P9-V17," tonnes, accounting for more than 10% difference. It is recommended that you provide information in the methodological report regarding any stock building operation or any mass processing flow loss"),CONCATENATE("Mass processing flow analysis: Total_generated_waste - (Total_recovery+Total_disposal) accounts for ",P9-V17," tonnes")))</f>
        <v>Mass processing flow analysis: Total_generated_waste - (Total_recovery+Total_disposal) is accounting for -3137.19983909879 tonnes, accounting for more than 10% difference. It is recommended that you provide information in the methodological report regarding any stock building operation or any mass processing flow loss</v>
      </c>
    </row>
    <row r="18" spans="3:23" x14ac:dyDescent="0.25">
      <c r="E18" s="26" t="s">
        <v>143</v>
      </c>
      <c r="F18" s="27"/>
      <c r="G18" s="27"/>
      <c r="H18" s="40"/>
      <c r="J18" s="8"/>
      <c r="K18" s="8"/>
      <c r="L18" s="8"/>
      <c r="M18" s="8"/>
      <c r="N18" s="8"/>
      <c r="O18" s="8"/>
      <c r="P18" s="101"/>
      <c r="Q18" s="8"/>
      <c r="R18" s="8"/>
      <c r="S18" s="8"/>
    </row>
    <row r="19" spans="3:23" x14ac:dyDescent="0.25">
      <c r="E19" s="27"/>
      <c r="F19" s="27"/>
      <c r="G19" s="27"/>
      <c r="H19" s="40"/>
      <c r="K19" s="8"/>
      <c r="L19" s="8"/>
      <c r="M19" s="8"/>
      <c r="N19" s="8"/>
      <c r="O19" s="8"/>
      <c r="P19" s="8"/>
      <c r="Q19" s="8"/>
      <c r="R19" s="8"/>
      <c r="S19" s="22"/>
      <c r="T19" s="114"/>
      <c r="U19" s="8"/>
      <c r="V19" s="8"/>
    </row>
    <row r="20" spans="3:23" s="8" customFormat="1" x14ac:dyDescent="0.25">
      <c r="E20" s="27" t="s">
        <v>144</v>
      </c>
      <c r="F20" s="27"/>
      <c r="G20" s="28"/>
      <c r="H20" s="40"/>
      <c r="P20" s="196"/>
      <c r="Q20" s="196"/>
      <c r="R20" s="196"/>
      <c r="S20" s="196"/>
      <c r="T20" s="196"/>
      <c r="W20"/>
    </row>
    <row r="21" spans="3:23" s="8" customFormat="1" ht="12.75" x14ac:dyDescent="0.2">
      <c r="E21" s="729" t="s">
        <v>159</v>
      </c>
      <c r="F21" s="730"/>
      <c r="G21" s="28"/>
      <c r="H21" s="28"/>
      <c r="K21" s="21"/>
      <c r="L21" s="21"/>
      <c r="M21" s="21"/>
      <c r="N21" s="21"/>
      <c r="O21" s="197"/>
      <c r="P21" s="197"/>
      <c r="Q21" s="196"/>
    </row>
    <row r="22" spans="3:23" s="8" customFormat="1" ht="39.6" customHeight="1" x14ac:dyDescent="0.2">
      <c r="E22" s="755" t="s">
        <v>219</v>
      </c>
      <c r="F22" s="756"/>
      <c r="G22" s="28"/>
      <c r="H22" s="41"/>
      <c r="K22" s="22"/>
      <c r="L22" s="22"/>
      <c r="M22" s="22"/>
      <c r="N22" s="22"/>
      <c r="O22" s="22"/>
      <c r="P22" s="22"/>
      <c r="Q22" s="114"/>
    </row>
    <row r="23" spans="3:23" s="8" customFormat="1" ht="40.5" customHeight="1" x14ac:dyDescent="0.2">
      <c r="E23" s="725" t="s">
        <v>340</v>
      </c>
      <c r="F23" s="726"/>
      <c r="G23" s="28"/>
      <c r="H23" s="28"/>
    </row>
    <row r="24" spans="3:23" s="8" customFormat="1" ht="12.75" customHeight="1" x14ac:dyDescent="0.2">
      <c r="E24" s="29" t="s">
        <v>153</v>
      </c>
      <c r="F24" s="29"/>
      <c r="G24" s="28"/>
      <c r="H24" s="28"/>
    </row>
    <row r="25" spans="3:23" x14ac:dyDescent="0.25">
      <c r="E25" s="40"/>
      <c r="F25" s="40"/>
      <c r="G25" s="28"/>
      <c r="H25" s="40"/>
    </row>
    <row r="26" spans="3:23" x14ac:dyDescent="0.25">
      <c r="E26" s="27"/>
      <c r="F26" s="42"/>
      <c r="G26" s="28"/>
      <c r="H26" s="42"/>
    </row>
    <row r="27" spans="3:23" x14ac:dyDescent="0.25">
      <c r="E27" s="28"/>
      <c r="F27" s="28"/>
      <c r="G27" s="28"/>
      <c r="H27" s="28"/>
    </row>
  </sheetData>
  <mergeCells count="19">
    <mergeCell ref="R6:S7"/>
    <mergeCell ref="T6:T7"/>
    <mergeCell ref="U6:U7"/>
    <mergeCell ref="W6:W7"/>
    <mergeCell ref="G2:S2"/>
    <mergeCell ref="T2:U5"/>
    <mergeCell ref="W2:W5"/>
    <mergeCell ref="G3:S4"/>
    <mergeCell ref="G5:S5"/>
    <mergeCell ref="H6:H7"/>
    <mergeCell ref="I6:I7"/>
    <mergeCell ref="K6:K7"/>
    <mergeCell ref="L6:L7"/>
    <mergeCell ref="N6:N7"/>
    <mergeCell ref="E21:F21"/>
    <mergeCell ref="E22:F22"/>
    <mergeCell ref="E23:F23"/>
    <mergeCell ref="O6:O7"/>
    <mergeCell ref="Q6:Q7"/>
  </mergeCells>
  <conditionalFormatting sqref="T8:V16">
    <cfRule type="containsText" dxfId="8" priority="9" operator="containsText" text="Warning:">
      <formula>NOT(ISERROR(SEARCH("Warning:",T8)))</formula>
    </cfRule>
  </conditionalFormatting>
  <conditionalFormatting sqref="U11:V12">
    <cfRule type="containsText" dxfId="7" priority="8" operator="containsText" text="Error">
      <formula>NOT(ISERROR(SEARCH("Error",U11)))</formula>
    </cfRule>
  </conditionalFormatting>
  <conditionalFormatting sqref="P15">
    <cfRule type="cellIs" dxfId="6" priority="6" operator="lessThan">
      <formula>P13*100/P9-0.05</formula>
    </cfRule>
    <cfRule type="cellIs" dxfId="5" priority="7" operator="greaterThan">
      <formula>P13*100/P9+0.05</formula>
    </cfRule>
  </conditionalFormatting>
  <conditionalFormatting sqref="P16">
    <cfRule type="cellIs" dxfId="4" priority="4" operator="lessThan">
      <formula>P14*100/P9-0.05</formula>
    </cfRule>
    <cfRule type="cellIs" dxfId="3" priority="5" operator="greaterThan">
      <formula>P14*100/P9+0.05</formula>
    </cfRule>
  </conditionalFormatting>
  <conditionalFormatting sqref="P15:P16">
    <cfRule type="cellIs" dxfId="2" priority="3" operator="greaterThan">
      <formula>100</formula>
    </cfRule>
  </conditionalFormatting>
  <conditionalFormatting sqref="W8:W16">
    <cfRule type="containsText" dxfId="1" priority="2" operator="containsText" text="Warning:">
      <formula>NOT(ISERROR(SEARCH("Warning:",W8)))</formula>
    </cfRule>
  </conditionalFormatting>
  <conditionalFormatting sqref="W17">
    <cfRule type="containsText" dxfId="0" priority="1" operator="containsText" text="Warning:">
      <formula>NOT(ISERROR(SEARCH("Warning:",W17)))</formula>
    </cfRule>
  </conditionalFormatting>
  <pageMargins left="0.23622047244094491" right="0.23622047244094491" top="0.74803149606299213" bottom="0.74803149606299213" header="0.31496062992125984" footer="0.31496062992125984"/>
  <pageSetup paperSize="9" scale="39"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formulas">
              <controlPr defaultSize="0" print="0" autoFill="0" autoPict="0" macro="[0]!'PrefillSheet &quot;Table_4&quot;'" altText="Lock formulas">
                <anchor moveWithCells="1" sizeWithCells="1">
                  <from>
                    <xdr:col>4</xdr:col>
                    <xdr:colOff>552450</xdr:colOff>
                    <xdr:row>1</xdr:row>
                    <xdr:rowOff>57150</xdr:rowOff>
                  </from>
                  <to>
                    <xdr:col>5</xdr:col>
                    <xdr:colOff>2352675</xdr:colOff>
                    <xdr:row>1</xdr:row>
                    <xdr:rowOff>476250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'Footnotes list'!$D$9:$D$58</xm:f>
          </x14:formula1>
          <xm:sqref>R8:R9 R11:R16</xm:sqref>
        </x14:dataValidation>
        <x14:dataValidation type="list" allowBlank="1" showInputMessage="1" showErrorMessage="1">
          <x14:formula1>
            <xm:f>Lists!$D$2:$D$3</xm:f>
          </x14:formula1>
          <xm:sqref>Q8:Q9 Q11:Q16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7030A0"/>
  </sheetPr>
  <dimension ref="A1:J2"/>
  <sheetViews>
    <sheetView workbookViewId="0">
      <selection activeCell="A3" sqref="A3"/>
    </sheetView>
  </sheetViews>
  <sheetFormatPr defaultColWidth="9.28515625" defaultRowHeight="15" x14ac:dyDescent="0.25"/>
  <cols>
    <col min="1" max="1" width="29.42578125" style="543" customWidth="1"/>
    <col min="2" max="2" width="16.42578125" style="543" customWidth="1"/>
    <col min="3" max="3" width="10" style="543" customWidth="1"/>
    <col min="4" max="4" width="13.5703125" style="543" customWidth="1"/>
    <col min="5" max="5" width="7.7109375" style="543" customWidth="1"/>
    <col min="6" max="6" width="9.28515625" style="543" customWidth="1"/>
    <col min="7" max="7" width="15.7109375" style="543" customWidth="1"/>
    <col min="8" max="8" width="10.7109375" style="543" customWidth="1"/>
    <col min="9" max="9" width="9.28515625" style="543"/>
    <col min="10" max="10" width="11.42578125" style="543" customWidth="1"/>
    <col min="11" max="16384" width="9.28515625" style="543"/>
  </cols>
  <sheetData>
    <row r="1" spans="1:10" ht="81" customHeight="1" x14ac:dyDescent="0.25">
      <c r="A1" s="537" t="s">
        <v>665</v>
      </c>
      <c r="B1" s="538" t="s">
        <v>666</v>
      </c>
      <c r="C1" s="539" t="s">
        <v>229</v>
      </c>
      <c r="D1" s="540" t="s">
        <v>230</v>
      </c>
      <c r="E1" s="540" t="s">
        <v>231</v>
      </c>
      <c r="F1" s="541" t="s">
        <v>232</v>
      </c>
      <c r="G1" s="542" t="s">
        <v>667</v>
      </c>
      <c r="H1" s="542" t="s">
        <v>668</v>
      </c>
      <c r="I1" s="542" t="s">
        <v>669</v>
      </c>
      <c r="J1" s="542" t="s">
        <v>673</v>
      </c>
    </row>
    <row r="2" spans="1:10" ht="15.75" thickBot="1" x14ac:dyDescent="0.3">
      <c r="A2" s="544" t="s">
        <v>670</v>
      </c>
      <c r="B2" s="545" t="s">
        <v>176</v>
      </c>
      <c r="C2" s="546" t="s">
        <v>167</v>
      </c>
      <c r="D2" s="547" t="s">
        <v>671</v>
      </c>
      <c r="E2" s="547">
        <v>1</v>
      </c>
      <c r="F2" s="548">
        <v>3</v>
      </c>
      <c r="G2" s="549" t="s">
        <v>32</v>
      </c>
      <c r="H2" s="549" t="s">
        <v>179</v>
      </c>
      <c r="I2" s="549" t="s">
        <v>179</v>
      </c>
      <c r="J2" s="549" t="s">
        <v>32</v>
      </c>
    </row>
  </sheetData>
  <sheetProtection selectLockedCells="1" selectUnlockedCell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7030A0"/>
  </sheetPr>
  <dimension ref="A1:G41"/>
  <sheetViews>
    <sheetView workbookViewId="0">
      <selection activeCell="D44" sqref="D44"/>
    </sheetView>
  </sheetViews>
  <sheetFormatPr defaultColWidth="8.7109375" defaultRowHeight="12.75" x14ac:dyDescent="0.2"/>
  <cols>
    <col min="1" max="1" width="11.5703125" style="336" bestFit="1" customWidth="1"/>
    <col min="2" max="2" width="16.42578125" style="336" customWidth="1"/>
    <col min="3" max="3" width="29.28515625" style="336" customWidth="1"/>
    <col min="4" max="4" width="84.7109375" style="336" customWidth="1"/>
    <col min="5" max="5" width="8.7109375" style="419"/>
    <col min="6" max="6" width="12" style="336" customWidth="1"/>
    <col min="7" max="7" width="67" style="336" customWidth="1"/>
    <col min="8" max="16384" width="8.7109375" style="336"/>
  </cols>
  <sheetData>
    <row r="1" spans="1:7" x14ac:dyDescent="0.2">
      <c r="A1" s="418" t="s">
        <v>552</v>
      </c>
      <c r="B1" s="417" t="s">
        <v>161</v>
      </c>
      <c r="C1" s="416" t="s">
        <v>197</v>
      </c>
      <c r="D1" s="416" t="s">
        <v>488</v>
      </c>
      <c r="E1" s="418" t="s">
        <v>489</v>
      </c>
      <c r="F1" s="416" t="s">
        <v>490</v>
      </c>
      <c r="G1" s="468" t="s">
        <v>550</v>
      </c>
    </row>
    <row r="2" spans="1:7" x14ac:dyDescent="0.2">
      <c r="A2" s="469" t="s">
        <v>316</v>
      </c>
      <c r="B2" s="470" t="s">
        <v>491</v>
      </c>
      <c r="C2" s="470" t="s">
        <v>491</v>
      </c>
      <c r="D2" s="470" t="s">
        <v>556</v>
      </c>
      <c r="E2" s="471" t="s">
        <v>492</v>
      </c>
      <c r="F2" s="478" t="s">
        <v>493</v>
      </c>
      <c r="G2" s="472"/>
    </row>
    <row r="3" spans="1:7" x14ac:dyDescent="0.2">
      <c r="A3" s="469" t="s">
        <v>316</v>
      </c>
      <c r="B3" s="470"/>
      <c r="C3" s="470"/>
      <c r="D3" s="470" t="s">
        <v>555</v>
      </c>
      <c r="E3" s="471" t="s">
        <v>492</v>
      </c>
      <c r="F3" s="478" t="s">
        <v>493</v>
      </c>
      <c r="G3" s="472"/>
    </row>
    <row r="4" spans="1:7" x14ac:dyDescent="0.2">
      <c r="A4" s="469" t="s">
        <v>316</v>
      </c>
      <c r="B4" s="470"/>
      <c r="C4" s="470"/>
      <c r="D4" s="470" t="s">
        <v>554</v>
      </c>
      <c r="E4" s="471" t="s">
        <v>492</v>
      </c>
      <c r="F4" s="478" t="s">
        <v>493</v>
      </c>
      <c r="G4" s="472"/>
    </row>
    <row r="5" spans="1:7" x14ac:dyDescent="0.2">
      <c r="A5" s="469" t="s">
        <v>316</v>
      </c>
      <c r="B5" s="470"/>
      <c r="C5" s="470"/>
      <c r="D5" s="470" t="s">
        <v>553</v>
      </c>
      <c r="E5" s="469"/>
      <c r="F5" s="473"/>
      <c r="G5" s="472"/>
    </row>
    <row r="6" spans="1:7" x14ac:dyDescent="0.2">
      <c r="A6" s="474" t="s">
        <v>316</v>
      </c>
      <c r="B6" s="475" t="s">
        <v>544</v>
      </c>
      <c r="C6" s="476"/>
      <c r="D6" s="476" t="s">
        <v>545</v>
      </c>
      <c r="E6" s="474" t="s">
        <v>551</v>
      </c>
      <c r="F6" s="477">
        <v>44300</v>
      </c>
      <c r="G6" s="476"/>
    </row>
    <row r="7" spans="1:7" x14ac:dyDescent="0.2">
      <c r="A7" s="474" t="s">
        <v>316</v>
      </c>
      <c r="B7" s="476"/>
      <c r="C7" s="476"/>
      <c r="D7" s="476" t="s">
        <v>546</v>
      </c>
      <c r="E7" s="474" t="s">
        <v>551</v>
      </c>
      <c r="F7" s="477">
        <v>44300</v>
      </c>
      <c r="G7" s="476"/>
    </row>
    <row r="8" spans="1:7" x14ac:dyDescent="0.2">
      <c r="A8" s="474" t="s">
        <v>316</v>
      </c>
      <c r="B8" s="476"/>
      <c r="C8" s="476"/>
      <c r="D8" s="476" t="s">
        <v>547</v>
      </c>
      <c r="E8" s="474" t="s">
        <v>551</v>
      </c>
      <c r="F8" s="477">
        <v>44300</v>
      </c>
      <c r="G8" s="476"/>
    </row>
    <row r="9" spans="1:7" x14ac:dyDescent="0.2">
      <c r="A9" s="474" t="s">
        <v>316</v>
      </c>
      <c r="B9" s="475" t="s">
        <v>548</v>
      </c>
      <c r="C9" s="476"/>
      <c r="D9" s="476" t="s">
        <v>549</v>
      </c>
      <c r="E9" s="474" t="s">
        <v>551</v>
      </c>
      <c r="F9" s="477">
        <v>44300</v>
      </c>
      <c r="G9" s="476"/>
    </row>
    <row r="10" spans="1:7" s="485" customFormat="1" ht="58.5" customHeight="1" x14ac:dyDescent="0.2">
      <c r="A10" s="483" t="s">
        <v>557</v>
      </c>
      <c r="B10" s="484" t="s">
        <v>432</v>
      </c>
      <c r="D10" s="486" t="s">
        <v>561</v>
      </c>
      <c r="E10" s="483" t="s">
        <v>558</v>
      </c>
      <c r="F10" s="487">
        <v>44300</v>
      </c>
      <c r="G10" s="485" t="s">
        <v>579</v>
      </c>
    </row>
    <row r="11" spans="1:7" s="485" customFormat="1" ht="45" customHeight="1" x14ac:dyDescent="0.2">
      <c r="A11" s="483" t="s">
        <v>557</v>
      </c>
      <c r="B11" s="484" t="s">
        <v>432</v>
      </c>
      <c r="D11" s="486" t="s">
        <v>576</v>
      </c>
      <c r="E11" s="483" t="s">
        <v>558</v>
      </c>
      <c r="F11" s="487">
        <v>44300</v>
      </c>
    </row>
    <row r="12" spans="1:7" s="485" customFormat="1" ht="27.6" customHeight="1" x14ac:dyDescent="0.2">
      <c r="A12" s="483" t="s">
        <v>557</v>
      </c>
      <c r="B12" s="484" t="s">
        <v>432</v>
      </c>
      <c r="D12" s="486" t="s">
        <v>571</v>
      </c>
      <c r="E12" s="483" t="s">
        <v>558</v>
      </c>
      <c r="F12" s="487">
        <v>44300</v>
      </c>
    </row>
    <row r="13" spans="1:7" s="481" customFormat="1" x14ac:dyDescent="0.2">
      <c r="A13" s="479" t="s">
        <v>557</v>
      </c>
      <c r="B13" s="480" t="s">
        <v>352</v>
      </c>
      <c r="C13" s="479"/>
      <c r="D13" s="480" t="s">
        <v>565</v>
      </c>
      <c r="E13" s="479" t="s">
        <v>558</v>
      </c>
      <c r="F13" s="482">
        <v>44300</v>
      </c>
      <c r="G13" s="480" t="s">
        <v>566</v>
      </c>
    </row>
    <row r="14" spans="1:7" s="481" customFormat="1" x14ac:dyDescent="0.2">
      <c r="A14" s="479" t="s">
        <v>557</v>
      </c>
      <c r="B14" s="480" t="s">
        <v>567</v>
      </c>
      <c r="C14" s="479"/>
      <c r="D14" s="480" t="s">
        <v>568</v>
      </c>
      <c r="E14" s="479" t="s">
        <v>558</v>
      </c>
      <c r="F14" s="482">
        <v>44300</v>
      </c>
      <c r="G14" s="480" t="s">
        <v>566</v>
      </c>
    </row>
    <row r="15" spans="1:7" s="481" customFormat="1" x14ac:dyDescent="0.2">
      <c r="A15" s="479" t="s">
        <v>557</v>
      </c>
      <c r="B15" s="480" t="s">
        <v>569</v>
      </c>
      <c r="C15" s="479"/>
      <c r="D15" s="480" t="s">
        <v>568</v>
      </c>
      <c r="E15" s="479" t="s">
        <v>558</v>
      </c>
      <c r="F15" s="482">
        <v>44300</v>
      </c>
      <c r="G15" s="480" t="s">
        <v>566</v>
      </c>
    </row>
    <row r="16" spans="1:7" s="490" customFormat="1" ht="45" customHeight="1" x14ac:dyDescent="0.2">
      <c r="A16" s="488" t="s">
        <v>557</v>
      </c>
      <c r="B16" s="489" t="s">
        <v>432</v>
      </c>
      <c r="D16" s="491" t="s">
        <v>574</v>
      </c>
      <c r="E16" s="488" t="s">
        <v>572</v>
      </c>
      <c r="F16" s="492" t="s">
        <v>572</v>
      </c>
      <c r="G16" s="490" t="s">
        <v>573</v>
      </c>
    </row>
    <row r="17" spans="1:7" s="490" customFormat="1" ht="45" customHeight="1" x14ac:dyDescent="0.2">
      <c r="A17" s="488" t="s">
        <v>557</v>
      </c>
      <c r="B17" s="489" t="s">
        <v>432</v>
      </c>
      <c r="D17" s="491" t="s">
        <v>575</v>
      </c>
      <c r="E17" s="488" t="s">
        <v>572</v>
      </c>
      <c r="F17" s="492" t="s">
        <v>572</v>
      </c>
      <c r="G17" s="490" t="s">
        <v>573</v>
      </c>
    </row>
    <row r="18" spans="1:7" s="502" customFormat="1" x14ac:dyDescent="0.2">
      <c r="A18" s="500" t="s">
        <v>557</v>
      </c>
      <c r="B18" s="501" t="s">
        <v>588</v>
      </c>
      <c r="D18" s="502" t="s">
        <v>587</v>
      </c>
      <c r="E18" s="503" t="s">
        <v>589</v>
      </c>
    </row>
    <row r="19" spans="1:7" s="502" customFormat="1" x14ac:dyDescent="0.2">
      <c r="A19" s="500" t="s">
        <v>557</v>
      </c>
      <c r="B19" s="501" t="s">
        <v>588</v>
      </c>
      <c r="D19" s="502" t="s">
        <v>587</v>
      </c>
      <c r="E19" s="503" t="s">
        <v>590</v>
      </c>
    </row>
    <row r="20" spans="1:7" s="502" customFormat="1" x14ac:dyDescent="0.2">
      <c r="A20" s="500" t="s">
        <v>557</v>
      </c>
      <c r="B20" s="501" t="s">
        <v>588</v>
      </c>
      <c r="D20" s="502" t="s">
        <v>587</v>
      </c>
      <c r="E20" s="503" t="s">
        <v>591</v>
      </c>
    </row>
    <row r="21" spans="1:7" s="502" customFormat="1" x14ac:dyDescent="0.2">
      <c r="A21" s="500" t="s">
        <v>557</v>
      </c>
      <c r="B21" s="501" t="s">
        <v>588</v>
      </c>
      <c r="D21" s="502" t="s">
        <v>587</v>
      </c>
      <c r="E21" s="503" t="s">
        <v>586</v>
      </c>
    </row>
    <row r="22" spans="1:7" x14ac:dyDescent="0.2">
      <c r="A22" s="336" t="s">
        <v>316</v>
      </c>
      <c r="B22" s="336" t="s">
        <v>596</v>
      </c>
      <c r="D22" s="336" t="s">
        <v>597</v>
      </c>
      <c r="E22" s="419" t="s">
        <v>598</v>
      </c>
      <c r="F22" s="505">
        <v>44306</v>
      </c>
      <c r="G22" s="336" t="s">
        <v>599</v>
      </c>
    </row>
    <row r="23" spans="1:7" x14ac:dyDescent="0.2">
      <c r="A23" s="336" t="s">
        <v>557</v>
      </c>
      <c r="B23" s="336" t="s">
        <v>606</v>
      </c>
      <c r="C23" s="336" t="s">
        <v>607</v>
      </c>
      <c r="D23" s="336" t="s">
        <v>608</v>
      </c>
      <c r="E23" s="419" t="s">
        <v>605</v>
      </c>
      <c r="F23" s="505">
        <v>44308</v>
      </c>
    </row>
    <row r="24" spans="1:7" s="516" customFormat="1" ht="140.1" customHeight="1" x14ac:dyDescent="0.2">
      <c r="A24" s="512" t="s">
        <v>557</v>
      </c>
      <c r="B24" s="513" t="s">
        <v>611</v>
      </c>
      <c r="C24" s="514" t="s">
        <v>614</v>
      </c>
      <c r="D24" s="514" t="s">
        <v>612</v>
      </c>
      <c r="E24" s="512" t="s">
        <v>613</v>
      </c>
      <c r="F24" s="515">
        <v>44319</v>
      </c>
      <c r="G24" s="513"/>
    </row>
    <row r="25" spans="1:7" s="518" customFormat="1" x14ac:dyDescent="0.2">
      <c r="A25" s="517" t="s">
        <v>557</v>
      </c>
      <c r="B25" s="519" t="s">
        <v>619</v>
      </c>
      <c r="C25" s="519" t="s">
        <v>620</v>
      </c>
      <c r="D25" s="519" t="s">
        <v>621</v>
      </c>
      <c r="E25" s="517" t="s">
        <v>622</v>
      </c>
      <c r="F25" s="520">
        <v>44321</v>
      </c>
    </row>
    <row r="26" spans="1:7" s="521" customFormat="1" x14ac:dyDescent="0.2">
      <c r="A26" s="517" t="s">
        <v>557</v>
      </c>
      <c r="B26" s="521" t="s">
        <v>623</v>
      </c>
      <c r="C26" s="521" t="s">
        <v>624</v>
      </c>
      <c r="D26" s="521" t="s">
        <v>625</v>
      </c>
      <c r="E26" s="517" t="s">
        <v>622</v>
      </c>
      <c r="F26" s="520">
        <v>44321</v>
      </c>
    </row>
    <row r="27" spans="1:7" x14ac:dyDescent="0.2">
      <c r="A27" s="307" t="s">
        <v>316</v>
      </c>
      <c r="B27" s="307" t="s">
        <v>626</v>
      </c>
      <c r="C27" s="307"/>
      <c r="D27" s="307" t="s">
        <v>627</v>
      </c>
      <c r="E27" s="522" t="s">
        <v>622</v>
      </c>
      <c r="F27" s="523">
        <v>44322</v>
      </c>
    </row>
    <row r="28" spans="1:7" x14ac:dyDescent="0.2">
      <c r="A28" s="307" t="s">
        <v>316</v>
      </c>
      <c r="B28" s="307" t="s">
        <v>628</v>
      </c>
      <c r="C28" s="307"/>
      <c r="D28" s="307" t="s">
        <v>629</v>
      </c>
      <c r="E28" s="522" t="s">
        <v>622</v>
      </c>
      <c r="F28" s="523">
        <v>44322</v>
      </c>
    </row>
    <row r="29" spans="1:7" s="521" customFormat="1" x14ac:dyDescent="0.2">
      <c r="A29" s="517" t="s">
        <v>557</v>
      </c>
      <c r="B29" s="521" t="s">
        <v>630</v>
      </c>
      <c r="C29" s="521" t="s">
        <v>631</v>
      </c>
      <c r="D29" s="521" t="s">
        <v>632</v>
      </c>
      <c r="E29" s="517" t="s">
        <v>633</v>
      </c>
      <c r="F29" s="520">
        <v>44337</v>
      </c>
    </row>
    <row r="30" spans="1:7" s="521" customFormat="1" x14ac:dyDescent="0.2">
      <c r="A30" s="517" t="s">
        <v>557</v>
      </c>
      <c r="B30" s="521" t="s">
        <v>635</v>
      </c>
      <c r="C30" s="521" t="s">
        <v>636</v>
      </c>
      <c r="D30" s="521" t="s">
        <v>637</v>
      </c>
      <c r="E30" s="517" t="s">
        <v>633</v>
      </c>
      <c r="F30" s="520">
        <v>44337</v>
      </c>
    </row>
    <row r="31" spans="1:7" s="307" customFormat="1" x14ac:dyDescent="0.2">
      <c r="A31" s="524" t="s">
        <v>557</v>
      </c>
      <c r="B31" s="525" t="s">
        <v>660</v>
      </c>
      <c r="C31" s="525" t="s">
        <v>639</v>
      </c>
      <c r="D31" s="525" t="s">
        <v>661</v>
      </c>
      <c r="E31" s="526" t="s">
        <v>658</v>
      </c>
      <c r="F31" s="527">
        <v>44337</v>
      </c>
    </row>
    <row r="32" spans="1:7" s="307" customFormat="1" x14ac:dyDescent="0.2">
      <c r="A32" s="524" t="s">
        <v>557</v>
      </c>
      <c r="B32" s="525" t="s">
        <v>352</v>
      </c>
      <c r="C32" s="525" t="s">
        <v>662</v>
      </c>
      <c r="D32" s="525" t="s">
        <v>664</v>
      </c>
      <c r="E32" s="526" t="s">
        <v>658</v>
      </c>
      <c r="F32" s="527">
        <v>44337</v>
      </c>
    </row>
    <row r="33" spans="1:6" x14ac:dyDescent="0.2">
      <c r="A33" s="587" t="s">
        <v>316</v>
      </c>
      <c r="B33" s="587" t="s">
        <v>674</v>
      </c>
      <c r="C33" s="587"/>
      <c r="D33" s="587" t="s">
        <v>675</v>
      </c>
      <c r="E33" s="588" t="s">
        <v>676</v>
      </c>
      <c r="F33" s="589">
        <v>44700</v>
      </c>
    </row>
    <row r="34" spans="1:6" x14ac:dyDescent="0.2">
      <c r="A34" s="587" t="s">
        <v>316</v>
      </c>
      <c r="B34" s="587" t="s">
        <v>677</v>
      </c>
      <c r="C34" s="587"/>
      <c r="D34" s="587" t="s">
        <v>678</v>
      </c>
      <c r="E34" s="588" t="s">
        <v>676</v>
      </c>
      <c r="F34" s="589">
        <v>44700</v>
      </c>
    </row>
    <row r="35" spans="1:6" x14ac:dyDescent="0.2">
      <c r="A35" s="590" t="s">
        <v>557</v>
      </c>
      <c r="B35" s="590" t="s">
        <v>677</v>
      </c>
      <c r="C35" s="590" t="s">
        <v>679</v>
      </c>
      <c r="D35" s="590"/>
      <c r="E35" s="591" t="s">
        <v>687</v>
      </c>
      <c r="F35" s="592">
        <v>44705</v>
      </c>
    </row>
    <row r="36" spans="1:6" ht="25.5" x14ac:dyDescent="0.2">
      <c r="A36" s="590" t="s">
        <v>557</v>
      </c>
      <c r="B36" s="590" t="s">
        <v>690</v>
      </c>
      <c r="C36" s="590" t="s">
        <v>680</v>
      </c>
      <c r="D36" s="593" t="s">
        <v>681</v>
      </c>
      <c r="E36" s="591" t="s">
        <v>687</v>
      </c>
      <c r="F36" s="592">
        <v>44705</v>
      </c>
    </row>
    <row r="37" spans="1:6" s="600" customFormat="1" x14ac:dyDescent="0.2">
      <c r="A37" s="598" t="s">
        <v>557</v>
      </c>
      <c r="B37" s="598" t="s">
        <v>691</v>
      </c>
      <c r="C37" s="598" t="s">
        <v>692</v>
      </c>
      <c r="D37" s="598" t="s">
        <v>693</v>
      </c>
      <c r="E37" s="599" t="s">
        <v>688</v>
      </c>
      <c r="F37" s="597">
        <v>44713</v>
      </c>
    </row>
    <row r="38" spans="1:6" x14ac:dyDescent="0.2">
      <c r="A38" s="590" t="s">
        <v>557</v>
      </c>
      <c r="B38" s="590" t="s">
        <v>683</v>
      </c>
      <c r="C38" s="590" t="s">
        <v>684</v>
      </c>
      <c r="D38" s="590" t="s">
        <v>685</v>
      </c>
      <c r="E38" s="591" t="s">
        <v>688</v>
      </c>
      <c r="F38" s="592">
        <v>44713</v>
      </c>
    </row>
    <row r="39" spans="1:6" x14ac:dyDescent="0.2">
      <c r="A39" s="590" t="s">
        <v>557</v>
      </c>
      <c r="B39" s="590" t="s">
        <v>352</v>
      </c>
      <c r="C39" s="590" t="s">
        <v>686</v>
      </c>
      <c r="D39" s="590" t="s">
        <v>682</v>
      </c>
      <c r="E39" s="591" t="s">
        <v>688</v>
      </c>
      <c r="F39" s="592">
        <v>44713</v>
      </c>
    </row>
    <row r="40" spans="1:6" x14ac:dyDescent="0.2">
      <c r="A40" s="594" t="s">
        <v>557</v>
      </c>
      <c r="B40" s="594" t="s">
        <v>580</v>
      </c>
      <c r="C40" s="595" t="s">
        <v>596</v>
      </c>
      <c r="D40" s="595" t="s">
        <v>689</v>
      </c>
      <c r="E40" s="596" t="s">
        <v>688</v>
      </c>
      <c r="F40" s="597">
        <v>44713</v>
      </c>
    </row>
    <row r="41" spans="1:6" ht="38.25" x14ac:dyDescent="0.2">
      <c r="A41" s="587" t="s">
        <v>316</v>
      </c>
      <c r="B41" s="587" t="s">
        <v>690</v>
      </c>
      <c r="C41" s="587" t="s">
        <v>748</v>
      </c>
      <c r="D41" s="634" t="s">
        <v>750</v>
      </c>
      <c r="E41" s="587" t="s">
        <v>749</v>
      </c>
      <c r="F41" s="587">
        <v>44713</v>
      </c>
    </row>
  </sheetData>
  <sheetProtection selectLockedCells="1" selectUnlockedCells="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030A0"/>
  </sheetPr>
  <dimension ref="A1:K48"/>
  <sheetViews>
    <sheetView topLeftCell="B1" workbookViewId="0">
      <selection activeCell="K10" sqref="K10"/>
    </sheetView>
  </sheetViews>
  <sheetFormatPr defaultRowHeight="15" x14ac:dyDescent="0.25"/>
  <cols>
    <col min="1" max="1" width="24.7109375" customWidth="1"/>
    <col min="2" max="2" width="12.7109375" style="15" bestFit="1" customWidth="1"/>
    <col min="3" max="3" width="5.42578125" customWidth="1"/>
    <col min="4" max="4" width="10.42578125" customWidth="1"/>
    <col min="5" max="5" width="17.28515625" customWidth="1"/>
    <col min="6" max="6" width="1.7109375" customWidth="1"/>
    <col min="7" max="7" width="9.42578125" customWidth="1"/>
    <col min="8" max="8" width="26.7109375" customWidth="1"/>
    <col min="10" max="10" width="22" style="336" customWidth="1"/>
    <col min="11" max="11" width="78.42578125" style="393" customWidth="1"/>
  </cols>
  <sheetData>
    <row r="1" spans="1:11" ht="34.5" customHeight="1" thickBot="1" x14ac:dyDescent="0.3">
      <c r="A1" s="12" t="s">
        <v>101</v>
      </c>
      <c r="B1" s="12" t="s">
        <v>102</v>
      </c>
      <c r="C1" s="17"/>
      <c r="D1" s="396" t="s">
        <v>428</v>
      </c>
      <c r="E1" s="17" t="s">
        <v>139</v>
      </c>
      <c r="F1" s="394"/>
      <c r="G1" s="396" t="s">
        <v>429</v>
      </c>
      <c r="H1" s="17" t="s">
        <v>139</v>
      </c>
      <c r="J1" s="371" t="s">
        <v>402</v>
      </c>
      <c r="K1" s="372" t="s">
        <v>403</v>
      </c>
    </row>
    <row r="2" spans="1:11" ht="15.75" x14ac:dyDescent="0.25">
      <c r="A2" s="13" t="s">
        <v>105</v>
      </c>
      <c r="B2" s="14" t="s">
        <v>7</v>
      </c>
      <c r="C2" s="10"/>
      <c r="D2" s="16" t="s">
        <v>3</v>
      </c>
      <c r="E2" t="s">
        <v>145</v>
      </c>
      <c r="G2" s="395" t="s">
        <v>427</v>
      </c>
      <c r="H2" s="395"/>
      <c r="J2" s="795" t="s">
        <v>404</v>
      </c>
      <c r="K2" s="796"/>
    </row>
    <row r="3" spans="1:11" x14ac:dyDescent="0.25">
      <c r="A3" s="13" t="s">
        <v>107</v>
      </c>
      <c r="B3" s="14" t="s">
        <v>8</v>
      </c>
      <c r="C3" s="11"/>
      <c r="D3" s="16"/>
      <c r="J3" s="373" t="s">
        <v>405</v>
      </c>
      <c r="K3" s="374" t="s">
        <v>210</v>
      </c>
    </row>
    <row r="4" spans="1:11" x14ac:dyDescent="0.25">
      <c r="A4" s="13" t="s">
        <v>147</v>
      </c>
      <c r="B4" s="14" t="s">
        <v>11</v>
      </c>
      <c r="C4" s="11"/>
      <c r="J4" s="373" t="s">
        <v>406</v>
      </c>
      <c r="K4" s="374" t="s">
        <v>209</v>
      </c>
    </row>
    <row r="5" spans="1:11" ht="15.75" thickBot="1" x14ac:dyDescent="0.3">
      <c r="A5" s="13" t="s">
        <v>110</v>
      </c>
      <c r="B5" s="14" t="s">
        <v>13</v>
      </c>
      <c r="C5" s="11"/>
      <c r="J5" s="375" t="s">
        <v>407</v>
      </c>
      <c r="K5" s="376" t="s">
        <v>208</v>
      </c>
    </row>
    <row r="6" spans="1:11" ht="15.75" x14ac:dyDescent="0.25">
      <c r="A6" s="13" t="s">
        <v>114</v>
      </c>
      <c r="B6" s="14" t="s">
        <v>12</v>
      </c>
      <c r="C6" s="11"/>
      <c r="J6" s="797" t="s">
        <v>408</v>
      </c>
      <c r="K6" s="798"/>
    </row>
    <row r="7" spans="1:11" x14ac:dyDescent="0.25">
      <c r="A7" s="13" t="s">
        <v>111</v>
      </c>
      <c r="B7" s="14" t="s">
        <v>14</v>
      </c>
      <c r="C7" s="11"/>
      <c r="J7" s="377" t="s">
        <v>409</v>
      </c>
      <c r="K7" s="378" t="s">
        <v>430</v>
      </c>
    </row>
    <row r="8" spans="1:11" x14ac:dyDescent="0.25">
      <c r="A8" s="13" t="s">
        <v>118</v>
      </c>
      <c r="B8" s="14" t="s">
        <v>21</v>
      </c>
      <c r="C8" s="11"/>
      <c r="J8" s="377" t="s">
        <v>410</v>
      </c>
      <c r="K8" s="378">
        <v>2023</v>
      </c>
    </row>
    <row r="9" spans="1:11" ht="15.75" thickBot="1" x14ac:dyDescent="0.3">
      <c r="A9" s="13" t="s">
        <v>115</v>
      </c>
      <c r="B9" s="14" t="s">
        <v>15</v>
      </c>
      <c r="C9" s="11"/>
      <c r="J9" s="379" t="s">
        <v>411</v>
      </c>
      <c r="K9" s="380" t="s">
        <v>757</v>
      </c>
    </row>
    <row r="10" spans="1:11" ht="15.75" thickBot="1" x14ac:dyDescent="0.3">
      <c r="A10" s="13" t="s">
        <v>133</v>
      </c>
      <c r="B10" s="14" t="s">
        <v>16</v>
      </c>
      <c r="C10" s="11"/>
      <c r="J10" s="377" t="s">
        <v>412</v>
      </c>
      <c r="K10" s="381" t="s">
        <v>756</v>
      </c>
    </row>
    <row r="11" spans="1:11" ht="15.75" x14ac:dyDescent="0.25">
      <c r="A11" s="13" t="s">
        <v>113</v>
      </c>
      <c r="B11" s="14" t="s">
        <v>18</v>
      </c>
      <c r="C11" s="11"/>
      <c r="J11" s="799" t="s">
        <v>413</v>
      </c>
      <c r="K11" s="800"/>
    </row>
    <row r="12" spans="1:11" x14ac:dyDescent="0.25">
      <c r="A12" s="13" t="s">
        <v>108</v>
      </c>
      <c r="B12" s="14" t="s">
        <v>19</v>
      </c>
      <c r="C12" s="11"/>
      <c r="J12" s="382" t="s">
        <v>414</v>
      </c>
      <c r="K12" s="383" t="s">
        <v>415</v>
      </c>
    </row>
    <row r="13" spans="1:11" x14ac:dyDescent="0.25">
      <c r="A13" s="13" t="s">
        <v>119</v>
      </c>
      <c r="B13" s="14" t="s">
        <v>23</v>
      </c>
      <c r="C13" s="11"/>
      <c r="J13" s="382" t="s">
        <v>416</v>
      </c>
      <c r="K13" s="383" t="s">
        <v>436</v>
      </c>
    </row>
    <row r="14" spans="1:11" x14ac:dyDescent="0.25">
      <c r="A14" s="13" t="s">
        <v>109</v>
      </c>
      <c r="B14" s="14" t="s">
        <v>10</v>
      </c>
      <c r="C14" s="11"/>
      <c r="J14" s="384" t="s">
        <v>417</v>
      </c>
      <c r="K14" s="385" t="s">
        <v>418</v>
      </c>
    </row>
    <row r="15" spans="1:11" ht="15.75" thickBot="1" x14ac:dyDescent="0.3">
      <c r="A15" s="13" t="s">
        <v>120</v>
      </c>
      <c r="B15" s="14" t="s">
        <v>27</v>
      </c>
      <c r="C15" s="11"/>
      <c r="J15" s="386" t="s">
        <v>419</v>
      </c>
      <c r="K15" s="387" t="s">
        <v>420</v>
      </c>
    </row>
    <row r="16" spans="1:11" ht="15.75" x14ac:dyDescent="0.25">
      <c r="A16" s="13" t="s">
        <v>122</v>
      </c>
      <c r="B16" s="14" t="s">
        <v>25</v>
      </c>
      <c r="C16" s="11"/>
      <c r="J16" s="801" t="s">
        <v>421</v>
      </c>
      <c r="K16" s="802"/>
    </row>
    <row r="17" spans="1:11" x14ac:dyDescent="0.25">
      <c r="A17" s="13" t="s">
        <v>123</v>
      </c>
      <c r="B17" s="14" t="s">
        <v>26</v>
      </c>
      <c r="C17" s="11"/>
      <c r="J17" s="388" t="s">
        <v>422</v>
      </c>
      <c r="K17" s="389" t="s">
        <v>423</v>
      </c>
    </row>
    <row r="18" spans="1:11" x14ac:dyDescent="0.25">
      <c r="A18" s="13" t="s">
        <v>116</v>
      </c>
      <c r="B18" s="14" t="s">
        <v>20</v>
      </c>
      <c r="C18" s="11"/>
      <c r="J18" s="388" t="s">
        <v>424</v>
      </c>
      <c r="K18" s="389" t="s">
        <v>74</v>
      </c>
    </row>
    <row r="19" spans="1:11" x14ac:dyDescent="0.25">
      <c r="A19" s="13" t="s">
        <v>124</v>
      </c>
      <c r="B19" s="14" t="s">
        <v>30</v>
      </c>
      <c r="C19" s="11"/>
      <c r="J19" s="388" t="s">
        <v>425</v>
      </c>
      <c r="K19" s="390" t="s">
        <v>76</v>
      </c>
    </row>
    <row r="20" spans="1:11" ht="15.75" thickBot="1" x14ac:dyDescent="0.3">
      <c r="A20" s="13" t="s">
        <v>126</v>
      </c>
      <c r="B20" s="14" t="s">
        <v>31</v>
      </c>
      <c r="C20" s="11"/>
      <c r="J20" s="391" t="s">
        <v>426</v>
      </c>
      <c r="K20" s="392" t="s">
        <v>212</v>
      </c>
    </row>
    <row r="21" spans="1:11" x14ac:dyDescent="0.25">
      <c r="A21" s="13" t="s">
        <v>104</v>
      </c>
      <c r="B21" s="14" t="s">
        <v>5</v>
      </c>
      <c r="C21" s="11"/>
    </row>
    <row r="22" spans="1:11" x14ac:dyDescent="0.25">
      <c r="A22" s="13" t="s">
        <v>128</v>
      </c>
      <c r="B22" s="14" t="s">
        <v>33</v>
      </c>
      <c r="C22" s="11"/>
    </row>
    <row r="23" spans="1:11" x14ac:dyDescent="0.25">
      <c r="A23" s="13" t="s">
        <v>129</v>
      </c>
      <c r="B23" s="14" t="s">
        <v>34</v>
      </c>
      <c r="C23" s="11"/>
    </row>
    <row r="24" spans="1:11" x14ac:dyDescent="0.25">
      <c r="A24" s="13" t="s">
        <v>130</v>
      </c>
      <c r="B24" s="14" t="s">
        <v>35</v>
      </c>
      <c r="C24" s="11"/>
    </row>
    <row r="25" spans="1:11" x14ac:dyDescent="0.25">
      <c r="A25" s="13" t="s">
        <v>132</v>
      </c>
      <c r="B25" s="14" t="s">
        <v>38</v>
      </c>
      <c r="C25" s="11"/>
    </row>
    <row r="26" spans="1:11" x14ac:dyDescent="0.25">
      <c r="A26" s="13" t="s">
        <v>148</v>
      </c>
      <c r="B26" s="14" t="s">
        <v>39</v>
      </c>
      <c r="C26" s="11"/>
    </row>
    <row r="27" spans="1:11" x14ac:dyDescent="0.25">
      <c r="A27" s="13" t="s">
        <v>112</v>
      </c>
      <c r="B27" s="14" t="s">
        <v>17</v>
      </c>
      <c r="C27" s="11"/>
    </row>
    <row r="28" spans="1:11" x14ac:dyDescent="0.25">
      <c r="A28" s="13" t="s">
        <v>134</v>
      </c>
      <c r="B28" s="14" t="s">
        <v>37</v>
      </c>
      <c r="C28" s="11"/>
    </row>
    <row r="29" spans="1:11" x14ac:dyDescent="0.25">
      <c r="A29" s="13" t="s">
        <v>137</v>
      </c>
      <c r="B29" s="14" t="s">
        <v>41</v>
      </c>
      <c r="C29" s="11"/>
    </row>
    <row r="30" spans="1:11" x14ac:dyDescent="0.25">
      <c r="A30" s="13" t="s">
        <v>117</v>
      </c>
      <c r="B30" s="14" t="s">
        <v>22</v>
      </c>
      <c r="C30" s="11"/>
    </row>
    <row r="31" spans="1:11" x14ac:dyDescent="0.25">
      <c r="A31" s="13" t="s">
        <v>121</v>
      </c>
      <c r="B31" s="14" t="s">
        <v>24</v>
      </c>
      <c r="C31" s="11"/>
    </row>
    <row r="32" spans="1:11" x14ac:dyDescent="0.25">
      <c r="A32" s="13" t="s">
        <v>127</v>
      </c>
      <c r="B32" s="14" t="s">
        <v>32</v>
      </c>
      <c r="C32" s="11"/>
    </row>
    <row r="33" spans="1:11" x14ac:dyDescent="0.25">
      <c r="A33" s="13" t="s">
        <v>135</v>
      </c>
      <c r="B33" s="14" t="s">
        <v>9</v>
      </c>
      <c r="C33" s="11"/>
    </row>
    <row r="34" spans="1:11" x14ac:dyDescent="0.25">
      <c r="A34" s="13" t="s">
        <v>125</v>
      </c>
      <c r="B34" s="14" t="s">
        <v>28</v>
      </c>
      <c r="C34" s="11"/>
    </row>
    <row r="35" spans="1:11" x14ac:dyDescent="0.25">
      <c r="A35" s="13" t="s">
        <v>138</v>
      </c>
      <c r="B35" s="14" t="s">
        <v>29</v>
      </c>
      <c r="C35" s="11"/>
    </row>
    <row r="36" spans="1:11" x14ac:dyDescent="0.25">
      <c r="A36" s="13" t="s">
        <v>103</v>
      </c>
      <c r="B36" s="14" t="s">
        <v>4</v>
      </c>
      <c r="C36" s="11"/>
    </row>
    <row r="37" spans="1:11" x14ac:dyDescent="0.25">
      <c r="A37" s="13" t="s">
        <v>131</v>
      </c>
      <c r="B37" s="14" t="s">
        <v>36</v>
      </c>
      <c r="C37" s="11"/>
    </row>
    <row r="38" spans="1:11" x14ac:dyDescent="0.25">
      <c r="A38" s="13" t="s">
        <v>136</v>
      </c>
      <c r="B38" s="14" t="s">
        <v>40</v>
      </c>
      <c r="C38" s="11"/>
    </row>
    <row r="39" spans="1:11" x14ac:dyDescent="0.25">
      <c r="A39" s="13" t="s">
        <v>106</v>
      </c>
      <c r="B39" s="14" t="s">
        <v>6</v>
      </c>
      <c r="C39" s="11"/>
    </row>
    <row r="40" spans="1:11" x14ac:dyDescent="0.25">
      <c r="A40" s="13" t="s">
        <v>149</v>
      </c>
      <c r="B40" s="14" t="s">
        <v>42</v>
      </c>
      <c r="C40" s="11"/>
    </row>
    <row r="41" spans="1:11" ht="15.6" customHeight="1" x14ac:dyDescent="0.25"/>
    <row r="42" spans="1:11" ht="17.25" customHeight="1" x14ac:dyDescent="0.25">
      <c r="A42" s="465" t="s">
        <v>754</v>
      </c>
      <c r="B42" s="466"/>
    </row>
    <row r="43" spans="1:11" ht="16.5" customHeight="1" x14ac:dyDescent="0.25">
      <c r="A43" s="467"/>
      <c r="B43" s="466"/>
    </row>
    <row r="46" spans="1:11" x14ac:dyDescent="0.25">
      <c r="J46"/>
      <c r="K46" s="122"/>
    </row>
    <row r="47" spans="1:11" x14ac:dyDescent="0.25">
      <c r="J47"/>
      <c r="K47" s="122"/>
    </row>
    <row r="48" spans="1:11" x14ac:dyDescent="0.25">
      <c r="J48"/>
      <c r="K48" s="122"/>
    </row>
  </sheetData>
  <sheetProtection algorithmName="SHA-512" hashValue="4NGMCGOIFHTXlpTQhXBY7pQFvU8QMgljMQqwtg1N8e77igUEYS9GYTh8c3ylGOrhTV2GO9LhMUu52BNMQgTsvw==" saltValue="Acu6hDtg9GQpk6t7XJlTsg==" spinCount="100000" sheet="1" objects="1" scenarios="1" selectLockedCells="1" selectUnlockedCells="1"/>
  <mergeCells count="4">
    <mergeCell ref="J2:K2"/>
    <mergeCell ref="J6:K6"/>
    <mergeCell ref="J11:K11"/>
    <mergeCell ref="J16:K16"/>
  </mergeCells>
  <hyperlinks>
    <hyperlink ref="K19"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7030A0"/>
  </sheetPr>
  <dimension ref="A1:H11"/>
  <sheetViews>
    <sheetView workbookViewId="0">
      <selection activeCell="H33" sqref="H33"/>
    </sheetView>
  </sheetViews>
  <sheetFormatPr defaultRowHeight="15" x14ac:dyDescent="0.25"/>
  <cols>
    <col min="1" max="1" width="10.42578125" bestFit="1" customWidth="1"/>
    <col min="2" max="2" width="10.28515625" style="15" bestFit="1" customWidth="1"/>
    <col min="3" max="3" width="14.5703125" style="15" bestFit="1" customWidth="1"/>
    <col min="4" max="4" width="8.28515625" style="15" bestFit="1" customWidth="1"/>
    <col min="5" max="5" width="11" style="15" bestFit="1" customWidth="1"/>
    <col min="6" max="6" width="19.5703125" style="15" customWidth="1"/>
    <col min="8" max="8" width="12" customWidth="1"/>
  </cols>
  <sheetData>
    <row r="1" spans="1:8" s="118" customFormat="1" ht="30" x14ac:dyDescent="0.25">
      <c r="A1" s="117" t="s">
        <v>161</v>
      </c>
      <c r="B1" s="117" t="s">
        <v>229</v>
      </c>
      <c r="C1" s="117" t="s">
        <v>230</v>
      </c>
      <c r="D1" s="117" t="s">
        <v>231</v>
      </c>
      <c r="E1" s="117" t="s">
        <v>232</v>
      </c>
      <c r="F1" s="117" t="s">
        <v>233</v>
      </c>
      <c r="G1" s="117" t="s">
        <v>234</v>
      </c>
      <c r="H1" s="117" t="s">
        <v>235</v>
      </c>
    </row>
    <row r="2" spans="1:8" x14ac:dyDescent="0.25">
      <c r="A2" s="102" t="s">
        <v>176</v>
      </c>
      <c r="B2" s="103" t="s">
        <v>200</v>
      </c>
      <c r="C2" s="103" t="s">
        <v>178</v>
      </c>
      <c r="D2" s="103">
        <v>1</v>
      </c>
      <c r="E2" s="103">
        <v>4</v>
      </c>
      <c r="F2" s="103" t="s">
        <v>236</v>
      </c>
      <c r="G2" s="103" t="s">
        <v>174</v>
      </c>
      <c r="H2" s="119" t="s">
        <v>179</v>
      </c>
    </row>
    <row r="3" spans="1:8" x14ac:dyDescent="0.25">
      <c r="A3" s="102" t="s">
        <v>169</v>
      </c>
      <c r="B3" s="103" t="s">
        <v>205</v>
      </c>
      <c r="C3" s="103" t="s">
        <v>177</v>
      </c>
      <c r="D3" s="103">
        <v>1</v>
      </c>
      <c r="E3" s="103">
        <v>4</v>
      </c>
      <c r="F3" s="103" t="s">
        <v>236</v>
      </c>
      <c r="G3" s="103" t="s">
        <v>171</v>
      </c>
      <c r="H3" s="119" t="s">
        <v>179</v>
      </c>
    </row>
    <row r="4" spans="1:8" x14ac:dyDescent="0.25">
      <c r="A4" s="102" t="s">
        <v>169</v>
      </c>
      <c r="B4" s="103" t="s">
        <v>206</v>
      </c>
      <c r="C4" s="103" t="s">
        <v>207</v>
      </c>
      <c r="D4" s="103">
        <v>1</v>
      </c>
      <c r="E4" s="103">
        <v>4</v>
      </c>
      <c r="F4" s="103" t="s">
        <v>236</v>
      </c>
      <c r="G4" s="103" t="s">
        <v>171</v>
      </c>
      <c r="H4" s="119" t="s">
        <v>179</v>
      </c>
    </row>
    <row r="5" spans="1:8" x14ac:dyDescent="0.25">
      <c r="A5" s="102" t="s">
        <v>169</v>
      </c>
      <c r="B5" s="103" t="s">
        <v>220</v>
      </c>
      <c r="C5" s="103" t="s">
        <v>221</v>
      </c>
      <c r="D5" s="103">
        <v>1</v>
      </c>
      <c r="E5" s="103">
        <v>4</v>
      </c>
      <c r="F5" s="103" t="s">
        <v>237</v>
      </c>
      <c r="G5" s="103" t="s">
        <v>171</v>
      </c>
      <c r="H5" s="119" t="s">
        <v>179</v>
      </c>
    </row>
    <row r="6" spans="1:8" x14ac:dyDescent="0.25">
      <c r="A6" s="102" t="s">
        <v>173</v>
      </c>
      <c r="B6" s="103" t="s">
        <v>167</v>
      </c>
      <c r="C6" s="103" t="s">
        <v>167</v>
      </c>
      <c r="D6" s="103">
        <v>1</v>
      </c>
      <c r="E6" s="103">
        <v>4</v>
      </c>
      <c r="F6" s="103" t="s">
        <v>236</v>
      </c>
      <c r="G6" s="103" t="s">
        <v>238</v>
      </c>
      <c r="H6" s="119" t="s">
        <v>179</v>
      </c>
    </row>
    <row r="7" spans="1:8" x14ac:dyDescent="0.25">
      <c r="A7" s="104" t="s">
        <v>166</v>
      </c>
      <c r="B7" s="105" t="s">
        <v>171</v>
      </c>
      <c r="C7" s="105" t="s">
        <v>204</v>
      </c>
      <c r="D7" s="105">
        <v>1</v>
      </c>
      <c r="E7" s="105">
        <v>4</v>
      </c>
      <c r="F7" s="105" t="s">
        <v>236</v>
      </c>
      <c r="G7" s="105" t="s">
        <v>167</v>
      </c>
      <c r="H7" s="119" t="s">
        <v>179</v>
      </c>
    </row>
    <row r="8" spans="1:8" x14ac:dyDescent="0.25">
      <c r="A8" s="104" t="s">
        <v>166</v>
      </c>
      <c r="B8" s="105" t="s">
        <v>168</v>
      </c>
      <c r="C8" s="105" t="s">
        <v>170</v>
      </c>
      <c r="D8" s="105">
        <v>1</v>
      </c>
      <c r="E8" s="105">
        <v>4</v>
      </c>
      <c r="F8" s="105" t="s">
        <v>236</v>
      </c>
      <c r="G8" s="105" t="s">
        <v>167</v>
      </c>
      <c r="H8" s="119" t="s">
        <v>179</v>
      </c>
    </row>
    <row r="9" spans="1:8" x14ac:dyDescent="0.25">
      <c r="A9" s="25"/>
      <c r="B9" s="106"/>
      <c r="C9" s="106"/>
      <c r="D9" s="106"/>
      <c r="E9" s="106"/>
      <c r="F9" s="106"/>
      <c r="G9" s="107"/>
      <c r="H9" s="25"/>
    </row>
    <row r="10" spans="1:8" x14ac:dyDescent="0.25">
      <c r="G10" s="15"/>
    </row>
    <row r="11" spans="1:8" x14ac:dyDescent="0.25">
      <c r="A11" t="s">
        <v>203</v>
      </c>
    </row>
  </sheetData>
  <sheetProtection selectLockedCells="1" selectUnlockedCells="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B381D9"/>
  </sheetPr>
  <dimension ref="A1:A2"/>
  <sheetViews>
    <sheetView workbookViewId="0">
      <selection activeCell="A2" sqref="A2"/>
    </sheetView>
  </sheetViews>
  <sheetFormatPr defaultRowHeight="15" x14ac:dyDescent="0.25"/>
  <cols>
    <col min="1" max="1" width="32.5703125" bestFit="1" customWidth="1"/>
  </cols>
  <sheetData>
    <row r="1" spans="1:1" x14ac:dyDescent="0.25">
      <c r="A1" s="117" t="s">
        <v>312</v>
      </c>
    </row>
    <row r="2" spans="1:1" x14ac:dyDescent="0.25">
      <c r="A2" t="s">
        <v>313</v>
      </c>
    </row>
  </sheetData>
  <sheetProtection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B9C337"/>
    <pageSetUpPr fitToPage="1"/>
  </sheetPr>
  <dimension ref="B1:BO25"/>
  <sheetViews>
    <sheetView showGridLines="0" workbookViewId="0"/>
  </sheetViews>
  <sheetFormatPr defaultColWidth="9.28515625" defaultRowHeight="12" x14ac:dyDescent="0.25"/>
  <cols>
    <col min="1" max="2" width="1.42578125" style="237" customWidth="1"/>
    <col min="3" max="3" width="18.28515625" style="237" customWidth="1"/>
    <col min="4" max="4" width="79.7109375" style="237" customWidth="1"/>
    <col min="5" max="5" width="45.7109375" style="237" customWidth="1"/>
    <col min="6" max="6" width="1.28515625" style="237" customWidth="1"/>
    <col min="7" max="67" width="11.42578125" style="238" customWidth="1"/>
    <col min="68" max="16384" width="9.28515625" style="237"/>
  </cols>
  <sheetData>
    <row r="1" spans="2:67" ht="6.75" customHeight="1" thickBot="1" x14ac:dyDescent="0.3"/>
    <row r="2" spans="2:67" s="242" customFormat="1" ht="28.5" customHeight="1" x14ac:dyDescent="0.2">
      <c r="B2" s="239"/>
      <c r="C2" s="647"/>
      <c r="D2" s="647"/>
      <c r="E2" s="647"/>
      <c r="F2" s="240"/>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row>
    <row r="3" spans="2:67" s="248" customFormat="1" ht="33.75" customHeight="1" x14ac:dyDescent="0.25">
      <c r="B3" s="243"/>
      <c r="C3" s="244"/>
      <c r="D3" s="244"/>
      <c r="E3" s="245" t="str">
        <f>UPPER(Lists!K3)</f>
        <v>STATISTICAL OFFICE OF THE EUROPEAN UNION</v>
      </c>
      <c r="F3" s="246"/>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row>
    <row r="4" spans="2:67" ht="23.25" customHeight="1" x14ac:dyDescent="0.25">
      <c r="B4" s="249"/>
      <c r="C4" s="648" t="str">
        <f>UPPER(Lists!K7)</f>
        <v>ANNUAL REPORTING OF END-OF-LIFE VEHICLES</v>
      </c>
      <c r="D4" s="648"/>
      <c r="E4" s="648"/>
      <c r="F4" s="250"/>
    </row>
    <row r="5" spans="2:67" ht="15.75" customHeight="1" x14ac:dyDescent="0.25">
      <c r="B5" s="251"/>
      <c r="C5" s="649" t="str">
        <f>CONCATENATE(Lists!K8," DATA COLLECTION")</f>
        <v>2023 DATA COLLECTION</v>
      </c>
      <c r="D5" s="649"/>
      <c r="E5" s="649"/>
      <c r="F5" s="252"/>
    </row>
    <row r="6" spans="2:67" ht="15.75" customHeight="1" thickBot="1" x14ac:dyDescent="0.3">
      <c r="B6" s="251"/>
      <c r="C6" s="253"/>
      <c r="D6" s="253"/>
      <c r="E6" s="253"/>
      <c r="F6" s="252"/>
    </row>
    <row r="7" spans="2:67" ht="30" customHeight="1" thickBot="1" x14ac:dyDescent="0.3">
      <c r="B7" s="254"/>
      <c r="C7" s="650" t="s">
        <v>348</v>
      </c>
      <c r="D7" s="650"/>
      <c r="E7" s="650"/>
      <c r="F7" s="255"/>
    </row>
    <row r="8" spans="2:67" ht="13.5" customHeight="1" x14ac:dyDescent="0.25">
      <c r="B8" s="254"/>
      <c r="C8" s="256"/>
      <c r="D8" s="256"/>
      <c r="E8" s="256"/>
      <c r="F8" s="255"/>
    </row>
    <row r="9" spans="2:67" s="258" customFormat="1" ht="19.5" customHeight="1" x14ac:dyDescent="0.25">
      <c r="B9" s="254"/>
      <c r="C9" s="646" t="s">
        <v>349</v>
      </c>
      <c r="D9" s="646"/>
      <c r="E9" s="646"/>
      <c r="F9" s="255"/>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row>
    <row r="10" spans="2:67" ht="12" customHeight="1" x14ac:dyDescent="0.25">
      <c r="B10" s="254"/>
      <c r="C10" s="259" t="s">
        <v>350</v>
      </c>
      <c r="D10" s="260" t="s">
        <v>241</v>
      </c>
      <c r="E10" s="260" t="s">
        <v>351</v>
      </c>
      <c r="F10" s="255"/>
    </row>
    <row r="11" spans="2:67" ht="21" customHeight="1" x14ac:dyDescent="0.25">
      <c r="B11" s="254"/>
      <c r="C11" s="261" t="s">
        <v>352</v>
      </c>
      <c r="D11" s="262" t="s">
        <v>353</v>
      </c>
      <c r="E11" s="263" t="s">
        <v>354</v>
      </c>
      <c r="F11" s="255"/>
    </row>
    <row r="12" spans="2:67" ht="21" customHeight="1" x14ac:dyDescent="0.25">
      <c r="B12" s="254"/>
      <c r="C12" s="261" t="s">
        <v>355</v>
      </c>
      <c r="D12" s="262" t="s">
        <v>92</v>
      </c>
      <c r="E12" s="263" t="s">
        <v>356</v>
      </c>
      <c r="F12" s="255"/>
    </row>
    <row r="13" spans="2:67" ht="21" customHeight="1" x14ac:dyDescent="0.25">
      <c r="B13" s="254"/>
      <c r="C13" s="261" t="s">
        <v>357</v>
      </c>
      <c r="D13" s="262" t="s">
        <v>358</v>
      </c>
      <c r="E13" s="263" t="s">
        <v>356</v>
      </c>
      <c r="F13" s="255"/>
    </row>
    <row r="14" spans="2:67" ht="21" customHeight="1" x14ac:dyDescent="0.25">
      <c r="B14" s="254"/>
      <c r="C14" s="261" t="s">
        <v>580</v>
      </c>
      <c r="D14" s="262" t="s">
        <v>580</v>
      </c>
      <c r="E14" s="263" t="s">
        <v>356</v>
      </c>
      <c r="F14" s="255"/>
    </row>
    <row r="15" spans="2:67" s="265" customFormat="1" ht="19.5" customHeight="1" x14ac:dyDescent="0.25">
      <c r="B15" s="254"/>
      <c r="C15" s="646" t="s">
        <v>359</v>
      </c>
      <c r="D15" s="646"/>
      <c r="E15" s="646"/>
      <c r="F15" s="255"/>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row>
    <row r="16" spans="2:67" ht="12" customHeight="1" x14ac:dyDescent="0.25">
      <c r="B16" s="254"/>
      <c r="C16" s="259" t="s">
        <v>350</v>
      </c>
      <c r="D16" s="260" t="s">
        <v>241</v>
      </c>
      <c r="E16" s="260" t="s">
        <v>351</v>
      </c>
      <c r="F16" s="255"/>
    </row>
    <row r="17" spans="2:6" ht="21" customHeight="1" x14ac:dyDescent="0.25">
      <c r="B17" s="254"/>
      <c r="C17" s="266" t="s">
        <v>360</v>
      </c>
      <c r="D17" s="262" t="s">
        <v>361</v>
      </c>
      <c r="E17" s="263" t="s">
        <v>362</v>
      </c>
      <c r="F17" s="255"/>
    </row>
    <row r="18" spans="2:6" ht="21" customHeight="1" x14ac:dyDescent="0.25">
      <c r="B18" s="254"/>
      <c r="C18" s="266" t="s">
        <v>363</v>
      </c>
      <c r="D18" s="262" t="s">
        <v>659</v>
      </c>
      <c r="E18" s="263" t="s">
        <v>362</v>
      </c>
      <c r="F18" s="255"/>
    </row>
    <row r="19" spans="2:6" ht="30" customHeight="1" x14ac:dyDescent="0.25">
      <c r="B19" s="254"/>
      <c r="C19" s="267" t="s">
        <v>364</v>
      </c>
      <c r="D19" s="262" t="s">
        <v>560</v>
      </c>
      <c r="E19" s="263" t="s">
        <v>365</v>
      </c>
      <c r="F19" s="255"/>
    </row>
    <row r="20" spans="2:6" ht="30" customHeight="1" x14ac:dyDescent="0.25">
      <c r="B20" s="254"/>
      <c r="C20" s="267" t="s">
        <v>366</v>
      </c>
      <c r="D20" s="262" t="s">
        <v>562</v>
      </c>
      <c r="E20" s="263" t="s">
        <v>362</v>
      </c>
      <c r="F20" s="255"/>
    </row>
    <row r="21" spans="2:6" ht="30" customHeight="1" x14ac:dyDescent="0.25">
      <c r="B21" s="254"/>
      <c r="C21" s="267" t="s">
        <v>431</v>
      </c>
      <c r="D21" s="262" t="s">
        <v>563</v>
      </c>
      <c r="E21" s="263" t="s">
        <v>365</v>
      </c>
      <c r="F21" s="255"/>
    </row>
    <row r="22" spans="2:6" ht="30" customHeight="1" x14ac:dyDescent="0.25">
      <c r="B22" s="254"/>
      <c r="C22" s="267" t="s">
        <v>432</v>
      </c>
      <c r="D22" s="262" t="s">
        <v>564</v>
      </c>
      <c r="E22" s="263" t="s">
        <v>362</v>
      </c>
      <c r="F22" s="255"/>
    </row>
    <row r="23" spans="2:6" ht="30" customHeight="1" x14ac:dyDescent="0.25">
      <c r="B23" s="254"/>
      <c r="C23" s="267" t="s">
        <v>745</v>
      </c>
      <c r="D23" s="269" t="s">
        <v>746</v>
      </c>
      <c r="E23" s="263" t="s">
        <v>747</v>
      </c>
      <c r="F23" s="255"/>
    </row>
    <row r="24" spans="2:6" ht="30" customHeight="1" x14ac:dyDescent="0.25">
      <c r="B24" s="254"/>
      <c r="C24" s="268" t="s">
        <v>367</v>
      </c>
      <c r="D24" s="269" t="s">
        <v>368</v>
      </c>
      <c r="E24" s="263" t="s">
        <v>581</v>
      </c>
      <c r="F24" s="255"/>
    </row>
    <row r="25" spans="2:6" ht="8.25" customHeight="1" thickBot="1" x14ac:dyDescent="0.3">
      <c r="B25" s="270"/>
      <c r="C25" s="271"/>
      <c r="D25" s="271"/>
      <c r="E25" s="271"/>
      <c r="F25" s="272"/>
    </row>
  </sheetData>
  <sheetProtection algorithmName="SHA-512" hashValue="CZNmkw4Actmz1lLUPkeJQib1W/m9kKTpdgQq/krfjL3Na2ADoVjPQuehHgRnGIQvmKQ7PxjdOvDveLabtp8hzw==" saltValue="/21bYxM+xdZX7NGZ7JiAmw==" spinCount="100000" sheet="1" objects="1" scenarios="1"/>
  <mergeCells count="6">
    <mergeCell ref="C15:E15"/>
    <mergeCell ref="C2:E2"/>
    <mergeCell ref="C4:E4"/>
    <mergeCell ref="C5:E5"/>
    <mergeCell ref="C7:E7"/>
    <mergeCell ref="C9:E9"/>
  </mergeCells>
  <hyperlinks>
    <hyperlink ref="D11" location="Index!A1" display="Structure of the questionnaire"/>
    <hyperlink ref="D12" location="'Basic instructions'!A1" display="Basic instructions"/>
    <hyperlink ref="D14" location="'Validation rules'!A1" display="Explanatory notes and methodology"/>
    <hyperlink ref="D20" location="Table_2!A1" display="Materials from shredding of end-of-life vehicles (arising in the Member State and treated within the Member State)"/>
    <hyperlink ref="D18" location="'Footnotes list'!A1" display="List of explanatory footnotes"/>
    <hyperlink ref="D17" location="'GETTING STARTED'!A1" display="Country and data collection definition. Administrative data."/>
    <hyperlink ref="D24" location="ErrorLog!A2" display="Validation result. List of errors and warnings revealed by the validation process"/>
    <hyperlink ref="D22" location="Table_4!A1" display="Total reuse, recovery and recycling of end-of-life vehicles (arising in the Member State and treated within or outside the Member State)"/>
    <hyperlink ref="D21" location="Table_3!A1" display="Monitoring of (parts of) end-of-life vehicles (arising in the Member State and exported for further treatment)"/>
    <hyperlink ref="D19" location="Table_1!A1" display="Materials from de-pollution and dismantling of end-of-life vehicles (arising in the Member State and treated within the Member State)"/>
    <hyperlink ref="D13" location="Methodology!A1" display="Detailed instructions and summary of the methodology"/>
    <hyperlink ref="D23" location="VoluntaryReporting!A1" display="Voluntary reporting on national fleet, trade of second hand vehicles, deregistrations and ELVs (according to applicable categories of vehicles covered by ELV directive) "/>
  </hyperlinks>
  <pageMargins left="0.23622047244094491" right="0.23622047244094491" top="0.74803149606299213" bottom="0.74803149606299213" header="0.31496062992125984" footer="0.31496062992125984"/>
  <pageSetup paperSize="9" scale="89" orientation="landscape" r:id="rId1"/>
  <headerFooter>
    <oddFooter>&amp;L&amp;F&amp;CPage &amp;P of &amp;N&amp;R&amp;A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B381D9"/>
  </sheetPr>
  <dimension ref="A1:J16"/>
  <sheetViews>
    <sheetView workbookViewId="0">
      <selection activeCell="E40" sqref="E40"/>
    </sheetView>
  </sheetViews>
  <sheetFormatPr defaultRowHeight="15" x14ac:dyDescent="0.25"/>
  <cols>
    <col min="1" max="1" width="15.28515625" bestFit="1" customWidth="1"/>
    <col min="2" max="2" width="19.7109375" customWidth="1"/>
    <col min="3" max="3" width="14.5703125" bestFit="1" customWidth="1"/>
    <col min="4" max="4" width="8.28515625" bestFit="1" customWidth="1"/>
    <col min="5" max="6" width="11" bestFit="1" customWidth="1"/>
  </cols>
  <sheetData>
    <row r="1" spans="1:10" x14ac:dyDescent="0.25">
      <c r="A1" s="43" t="s">
        <v>239</v>
      </c>
      <c r="B1" s="43" t="s">
        <v>161</v>
      </c>
      <c r="C1" s="43" t="s">
        <v>162</v>
      </c>
      <c r="D1" s="43" t="s">
        <v>163</v>
      </c>
      <c r="E1" s="43" t="s">
        <v>164</v>
      </c>
      <c r="F1" s="43" t="s">
        <v>165</v>
      </c>
    </row>
    <row r="2" spans="1:10" x14ac:dyDescent="0.25">
      <c r="A2" s="44" t="s">
        <v>240</v>
      </c>
      <c r="B2" s="44" t="s">
        <v>92</v>
      </c>
      <c r="C2" s="44" t="s">
        <v>172</v>
      </c>
      <c r="D2" s="44" t="s">
        <v>172</v>
      </c>
      <c r="E2" s="44">
        <v>1</v>
      </c>
      <c r="F2" s="44">
        <v>1</v>
      </c>
    </row>
    <row r="6" spans="1:10" x14ac:dyDescent="0.25">
      <c r="A6" s="120" t="s">
        <v>241</v>
      </c>
      <c r="B6" s="121"/>
      <c r="C6" s="121"/>
      <c r="D6" s="121"/>
      <c r="E6" s="121"/>
      <c r="F6" s="121"/>
      <c r="G6" s="121"/>
      <c r="H6" s="121"/>
      <c r="I6" s="121"/>
      <c r="J6" s="121"/>
    </row>
    <row r="7" spans="1:10" x14ac:dyDescent="0.25">
      <c r="A7" s="122" t="s">
        <v>242</v>
      </c>
      <c r="B7" s="44"/>
      <c r="C7" s="44"/>
      <c r="D7" s="44"/>
      <c r="E7" s="44"/>
      <c r="F7" s="44"/>
      <c r="G7" s="44"/>
      <c r="H7" s="44"/>
      <c r="I7" s="44"/>
      <c r="J7" s="44"/>
    </row>
    <row r="8" spans="1:10" x14ac:dyDescent="0.25">
      <c r="A8" s="123"/>
      <c r="B8" s="44"/>
      <c r="C8" s="44"/>
      <c r="D8" s="44"/>
      <c r="E8" s="44"/>
      <c r="F8" s="44"/>
      <c r="G8" s="44"/>
      <c r="H8" s="44"/>
      <c r="I8" s="44"/>
      <c r="J8" s="44"/>
    </row>
    <row r="9" spans="1:10" x14ac:dyDescent="0.25">
      <c r="A9" s="120" t="s">
        <v>243</v>
      </c>
      <c r="B9" s="121"/>
      <c r="C9" s="121"/>
      <c r="D9" s="121"/>
      <c r="E9" s="121"/>
      <c r="F9" s="121"/>
      <c r="G9" s="121"/>
      <c r="H9" s="121"/>
      <c r="I9" s="121"/>
      <c r="J9" s="121"/>
    </row>
    <row r="10" spans="1:10" x14ac:dyDescent="0.25">
      <c r="A10" s="122" t="str">
        <f>B1</f>
        <v>SheetName</v>
      </c>
      <c r="B10" s="122" t="s">
        <v>244</v>
      </c>
      <c r="C10" s="44"/>
      <c r="E10" s="44"/>
      <c r="F10" s="44"/>
      <c r="G10" s="44"/>
      <c r="H10" s="44"/>
      <c r="I10" s="44"/>
      <c r="J10" s="44"/>
    </row>
    <row r="11" spans="1:10" x14ac:dyDescent="0.25">
      <c r="A11" t="str">
        <f>C1</f>
        <v>TopLeftCell</v>
      </c>
      <c r="B11" t="s">
        <v>245</v>
      </c>
    </row>
    <row r="12" spans="1:10" ht="17.25" x14ac:dyDescent="0.25">
      <c r="A12" t="str">
        <f>D1</f>
        <v>BottomRightCell</v>
      </c>
      <c r="B12" t="s">
        <v>246</v>
      </c>
    </row>
    <row r="13" spans="1:10" ht="17.25" x14ac:dyDescent="0.25">
      <c r="A13" t="str">
        <f>E1</f>
        <v>RowStep</v>
      </c>
      <c r="B13" t="s">
        <v>247</v>
      </c>
    </row>
    <row r="14" spans="1:10" ht="17.25" x14ac:dyDescent="0.25">
      <c r="A14" t="str">
        <f>F1</f>
        <v>ColumnStep</v>
      </c>
      <c r="B14" t="s">
        <v>248</v>
      </c>
    </row>
    <row r="16" spans="1:10" ht="17.25" x14ac:dyDescent="0.25">
      <c r="A16" t="s">
        <v>249</v>
      </c>
    </row>
  </sheetData>
  <sheetProtection selectLockedCells="1" selectUnlockedCell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381D9"/>
  </sheetPr>
  <dimension ref="A1:N116"/>
  <sheetViews>
    <sheetView workbookViewId="0">
      <selection activeCell="M15" sqref="M15"/>
    </sheetView>
  </sheetViews>
  <sheetFormatPr defaultRowHeight="15" x14ac:dyDescent="0.25"/>
  <cols>
    <col min="1" max="1" width="8.7109375" customWidth="1"/>
    <col min="2" max="2" width="12.7109375" style="122" customWidth="1"/>
    <col min="3" max="3" width="37.7109375" customWidth="1"/>
    <col min="4" max="4" width="9.7109375" customWidth="1"/>
    <col min="5" max="5" width="11.28515625" customWidth="1"/>
    <col min="6" max="6" width="10.28515625" customWidth="1"/>
    <col min="7" max="7" width="9.5703125" customWidth="1"/>
    <col min="8" max="8" width="9.7109375" customWidth="1"/>
    <col min="9" max="9" width="10.7109375" customWidth="1"/>
    <col min="10" max="10" width="9.7109375" customWidth="1"/>
    <col min="11" max="11" width="12.42578125" customWidth="1"/>
    <col min="12" max="12" width="10.28515625" customWidth="1"/>
    <col min="13" max="13" width="74.7109375" customWidth="1"/>
  </cols>
  <sheetData>
    <row r="1" spans="1:14" s="15" customFormat="1" ht="77.25" customHeight="1" thickBot="1" x14ac:dyDescent="0.3">
      <c r="A1" s="117" t="s">
        <v>239</v>
      </c>
      <c r="B1" s="117" t="s">
        <v>250</v>
      </c>
      <c r="C1" s="117" t="s">
        <v>251</v>
      </c>
      <c r="D1" s="117" t="s">
        <v>252</v>
      </c>
      <c r="E1" s="117" t="s">
        <v>253</v>
      </c>
      <c r="F1" s="117" t="s">
        <v>254</v>
      </c>
      <c r="G1" s="117" t="s">
        <v>255</v>
      </c>
      <c r="H1" s="117" t="s">
        <v>256</v>
      </c>
      <c r="I1" s="117" t="s">
        <v>257</v>
      </c>
      <c r="J1" s="117" t="s">
        <v>258</v>
      </c>
      <c r="K1" s="504" t="s">
        <v>595</v>
      </c>
      <c r="L1" s="504" t="s">
        <v>286</v>
      </c>
      <c r="M1" s="117" t="s">
        <v>259</v>
      </c>
    </row>
    <row r="2" spans="1:14" ht="14.65" customHeight="1" x14ac:dyDescent="0.25">
      <c r="A2" s="124" t="s">
        <v>240</v>
      </c>
      <c r="B2" s="125" t="s">
        <v>166</v>
      </c>
      <c r="C2" s="126" t="s">
        <v>260</v>
      </c>
      <c r="D2" s="127" t="s">
        <v>168</v>
      </c>
      <c r="E2" s="127" t="s">
        <v>170</v>
      </c>
      <c r="F2" s="128">
        <v>999</v>
      </c>
      <c r="G2" s="128">
        <v>4</v>
      </c>
      <c r="H2" s="129" t="s">
        <v>261</v>
      </c>
      <c r="I2" s="130">
        <v>0.1</v>
      </c>
      <c r="J2" s="129" t="s">
        <v>179</v>
      </c>
      <c r="K2" s="129" t="s">
        <v>32</v>
      </c>
      <c r="L2" s="129">
        <v>3</v>
      </c>
      <c r="M2" s="131" t="s">
        <v>341</v>
      </c>
    </row>
    <row r="3" spans="1:14" ht="14.65" customHeight="1" x14ac:dyDescent="0.25">
      <c r="A3" s="140" t="s">
        <v>240</v>
      </c>
      <c r="B3" s="141" t="s">
        <v>166</v>
      </c>
      <c r="C3" s="142" t="s">
        <v>260</v>
      </c>
      <c r="D3" s="143" t="s">
        <v>168</v>
      </c>
      <c r="E3" s="143" t="s">
        <v>170</v>
      </c>
      <c r="F3" s="144">
        <v>999</v>
      </c>
      <c r="G3" s="144">
        <v>4</v>
      </c>
      <c r="H3" s="145" t="s">
        <v>262</v>
      </c>
      <c r="I3" s="146">
        <v>0.1</v>
      </c>
      <c r="J3" s="145" t="s">
        <v>32</v>
      </c>
      <c r="K3" s="145" t="s">
        <v>32</v>
      </c>
      <c r="L3" s="145">
        <v>3</v>
      </c>
      <c r="M3" s="147" t="s">
        <v>341</v>
      </c>
    </row>
    <row r="4" spans="1:14" ht="14.65" customHeight="1" x14ac:dyDescent="0.25">
      <c r="A4" s="140" t="s">
        <v>240</v>
      </c>
      <c r="B4" s="141" t="s">
        <v>166</v>
      </c>
      <c r="C4" s="142" t="s">
        <v>315</v>
      </c>
      <c r="D4" s="143" t="s">
        <v>171</v>
      </c>
      <c r="E4" s="143" t="s">
        <v>314</v>
      </c>
      <c r="F4" s="144">
        <v>1</v>
      </c>
      <c r="G4" s="144">
        <v>999</v>
      </c>
      <c r="H4" s="145" t="s">
        <v>261</v>
      </c>
      <c r="I4" s="146">
        <v>0.1</v>
      </c>
      <c r="J4" s="145" t="s">
        <v>179</v>
      </c>
      <c r="K4" s="145" t="s">
        <v>32</v>
      </c>
      <c r="L4" s="145">
        <v>3</v>
      </c>
      <c r="M4" s="147" t="s">
        <v>342</v>
      </c>
    </row>
    <row r="5" spans="1:14" ht="14.65" customHeight="1" thickBot="1" x14ac:dyDescent="0.3">
      <c r="A5" s="209" t="s">
        <v>240</v>
      </c>
      <c r="B5" s="210" t="s">
        <v>166</v>
      </c>
      <c r="C5" s="211" t="s">
        <v>315</v>
      </c>
      <c r="D5" s="212" t="s">
        <v>171</v>
      </c>
      <c r="E5" s="212" t="s">
        <v>314</v>
      </c>
      <c r="F5" s="213">
        <v>1</v>
      </c>
      <c r="G5" s="213">
        <v>999</v>
      </c>
      <c r="H5" s="214" t="s">
        <v>262</v>
      </c>
      <c r="I5" s="215">
        <v>0.1</v>
      </c>
      <c r="J5" s="214" t="s">
        <v>32</v>
      </c>
      <c r="K5" s="214" t="s">
        <v>32</v>
      </c>
      <c r="L5" s="214">
        <v>3</v>
      </c>
      <c r="M5" s="216" t="s">
        <v>342</v>
      </c>
    </row>
    <row r="6" spans="1:14" ht="14.65" customHeight="1" x14ac:dyDescent="0.25">
      <c r="A6" s="124" t="s">
        <v>240</v>
      </c>
      <c r="B6" s="125" t="s">
        <v>169</v>
      </c>
      <c r="C6" s="126" t="s">
        <v>263</v>
      </c>
      <c r="D6" s="127" t="s">
        <v>205</v>
      </c>
      <c r="E6" s="127" t="s">
        <v>267</v>
      </c>
      <c r="F6" s="128">
        <v>999</v>
      </c>
      <c r="G6" s="128">
        <v>4</v>
      </c>
      <c r="H6" s="145" t="s">
        <v>261</v>
      </c>
      <c r="I6" s="130">
        <v>0.1</v>
      </c>
      <c r="J6" s="129" t="s">
        <v>179</v>
      </c>
      <c r="K6" s="129" t="s">
        <v>32</v>
      </c>
      <c r="L6" s="129">
        <v>3</v>
      </c>
      <c r="M6" s="131" t="s">
        <v>343</v>
      </c>
    </row>
    <row r="7" spans="1:14" x14ac:dyDescent="0.25">
      <c r="A7" s="140" t="s">
        <v>240</v>
      </c>
      <c r="B7" s="141" t="s">
        <v>169</v>
      </c>
      <c r="C7" s="142" t="s">
        <v>263</v>
      </c>
      <c r="D7" s="143" t="s">
        <v>205</v>
      </c>
      <c r="E7" s="143" t="s">
        <v>267</v>
      </c>
      <c r="F7" s="144">
        <v>999</v>
      </c>
      <c r="G7" s="144">
        <v>4</v>
      </c>
      <c r="H7" s="145" t="s">
        <v>262</v>
      </c>
      <c r="I7" s="146">
        <v>0.1</v>
      </c>
      <c r="J7" s="145" t="s">
        <v>32</v>
      </c>
      <c r="K7" s="145" t="s">
        <v>32</v>
      </c>
      <c r="L7" s="145">
        <v>3</v>
      </c>
      <c r="M7" s="147" t="s">
        <v>343</v>
      </c>
    </row>
    <row r="8" spans="1:14" ht="14.65" customHeight="1" x14ac:dyDescent="0.25">
      <c r="A8" s="140" t="s">
        <v>240</v>
      </c>
      <c r="B8" s="141" t="s">
        <v>169</v>
      </c>
      <c r="C8" s="142" t="s">
        <v>265</v>
      </c>
      <c r="D8" s="143" t="s">
        <v>177</v>
      </c>
      <c r="E8" s="143" t="s">
        <v>177</v>
      </c>
      <c r="F8" s="144">
        <v>999</v>
      </c>
      <c r="G8" s="144">
        <v>4</v>
      </c>
      <c r="H8" s="145" t="s">
        <v>261</v>
      </c>
      <c r="I8" s="146">
        <v>0.1</v>
      </c>
      <c r="J8" s="145" t="s">
        <v>179</v>
      </c>
      <c r="K8" s="145" t="s">
        <v>32</v>
      </c>
      <c r="L8" s="145">
        <v>3</v>
      </c>
      <c r="M8" s="147" t="s">
        <v>343</v>
      </c>
    </row>
    <row r="9" spans="1:14" x14ac:dyDescent="0.25">
      <c r="A9" s="140" t="s">
        <v>240</v>
      </c>
      <c r="B9" s="141" t="s">
        <v>169</v>
      </c>
      <c r="C9" s="142" t="s">
        <v>265</v>
      </c>
      <c r="D9" s="143" t="s">
        <v>177</v>
      </c>
      <c r="E9" s="143" t="s">
        <v>177</v>
      </c>
      <c r="F9" s="144">
        <v>999</v>
      </c>
      <c r="G9" s="144">
        <v>4</v>
      </c>
      <c r="H9" s="145" t="s">
        <v>262</v>
      </c>
      <c r="I9" s="146">
        <v>0.1</v>
      </c>
      <c r="J9" s="145" t="s">
        <v>32</v>
      </c>
      <c r="K9" s="145" t="s">
        <v>32</v>
      </c>
      <c r="L9" s="145">
        <v>3</v>
      </c>
      <c r="M9" s="147" t="s">
        <v>343</v>
      </c>
    </row>
    <row r="10" spans="1:14" x14ac:dyDescent="0.25">
      <c r="A10" s="140" t="s">
        <v>240</v>
      </c>
      <c r="B10" s="141" t="s">
        <v>169</v>
      </c>
      <c r="C10" s="142" t="s">
        <v>266</v>
      </c>
      <c r="D10" s="143" t="s">
        <v>206</v>
      </c>
      <c r="E10" s="143" t="s">
        <v>267</v>
      </c>
      <c r="F10" s="144">
        <v>1</v>
      </c>
      <c r="G10" s="144">
        <v>999</v>
      </c>
      <c r="H10" s="145" t="s">
        <v>261</v>
      </c>
      <c r="I10" s="146">
        <v>0.1</v>
      </c>
      <c r="J10" s="145" t="s">
        <v>179</v>
      </c>
      <c r="K10" s="145" t="s">
        <v>32</v>
      </c>
      <c r="L10" s="145">
        <v>3</v>
      </c>
      <c r="M10" s="147" t="s">
        <v>342</v>
      </c>
    </row>
    <row r="11" spans="1:14" ht="15.75" thickBot="1" x14ac:dyDescent="0.3">
      <c r="A11" s="148" t="s">
        <v>240</v>
      </c>
      <c r="B11" s="149" t="s">
        <v>169</v>
      </c>
      <c r="C11" s="150" t="s">
        <v>266</v>
      </c>
      <c r="D11" s="151" t="s">
        <v>206</v>
      </c>
      <c r="E11" s="151" t="s">
        <v>267</v>
      </c>
      <c r="F11" s="152">
        <v>1</v>
      </c>
      <c r="G11" s="152">
        <v>999</v>
      </c>
      <c r="H11" s="153" t="s">
        <v>262</v>
      </c>
      <c r="I11" s="154">
        <v>0.1</v>
      </c>
      <c r="J11" s="153" t="s">
        <v>32</v>
      </c>
      <c r="K11" s="153" t="s">
        <v>32</v>
      </c>
      <c r="L11" s="153">
        <v>3</v>
      </c>
      <c r="M11" s="155" t="s">
        <v>342</v>
      </c>
    </row>
    <row r="12" spans="1:14" x14ac:dyDescent="0.25">
      <c r="A12" s="124" t="s">
        <v>240</v>
      </c>
      <c r="B12" s="125" t="s">
        <v>173</v>
      </c>
      <c r="C12" s="126" t="s">
        <v>268</v>
      </c>
      <c r="D12" s="127" t="s">
        <v>167</v>
      </c>
      <c r="E12" s="127" t="s">
        <v>167</v>
      </c>
      <c r="F12" s="128">
        <v>999</v>
      </c>
      <c r="G12" s="128">
        <v>999</v>
      </c>
      <c r="H12" s="129" t="s">
        <v>261</v>
      </c>
      <c r="I12" s="130">
        <v>0.1</v>
      </c>
      <c r="J12" s="129" t="s">
        <v>179</v>
      </c>
      <c r="K12" s="129" t="s">
        <v>32</v>
      </c>
      <c r="L12" s="129">
        <v>3</v>
      </c>
      <c r="M12" s="131" t="s">
        <v>344</v>
      </c>
    </row>
    <row r="13" spans="1:14" x14ac:dyDescent="0.25">
      <c r="A13" s="140" t="s">
        <v>240</v>
      </c>
      <c r="B13" s="141" t="s">
        <v>173</v>
      </c>
      <c r="C13" s="142" t="s">
        <v>268</v>
      </c>
      <c r="D13" s="143" t="s">
        <v>167</v>
      </c>
      <c r="E13" s="143" t="s">
        <v>167</v>
      </c>
      <c r="F13" s="144">
        <v>999</v>
      </c>
      <c r="G13" s="144">
        <v>999</v>
      </c>
      <c r="H13" s="145" t="s">
        <v>262</v>
      </c>
      <c r="I13" s="146">
        <v>0.1</v>
      </c>
      <c r="J13" s="145" t="s">
        <v>32</v>
      </c>
      <c r="K13" s="145" t="s">
        <v>32</v>
      </c>
      <c r="L13" s="145">
        <v>3</v>
      </c>
      <c r="M13" s="147" t="s">
        <v>344</v>
      </c>
    </row>
    <row r="14" spans="1:14" ht="15.75" thickBot="1" x14ac:dyDescent="0.3">
      <c r="A14" s="132" t="s">
        <v>240</v>
      </c>
      <c r="B14" s="133" t="s">
        <v>173</v>
      </c>
      <c r="C14" s="134" t="s">
        <v>238</v>
      </c>
      <c r="D14" s="135" t="s">
        <v>269</v>
      </c>
      <c r="E14" s="135" t="s">
        <v>269</v>
      </c>
      <c r="F14" s="136">
        <v>999</v>
      </c>
      <c r="G14" s="136">
        <v>999</v>
      </c>
      <c r="H14" s="137" t="s">
        <v>262</v>
      </c>
      <c r="I14" s="138">
        <v>0</v>
      </c>
      <c r="J14" s="137" t="s">
        <v>179</v>
      </c>
      <c r="K14" s="137" t="s">
        <v>32</v>
      </c>
      <c r="L14" s="137">
        <v>3</v>
      </c>
      <c r="M14" s="139" t="s">
        <v>270</v>
      </c>
    </row>
    <row r="15" spans="1:14" x14ac:dyDescent="0.25">
      <c r="A15" s="499" t="s">
        <v>584</v>
      </c>
      <c r="B15" s="156" t="s">
        <v>176</v>
      </c>
      <c r="C15" s="157" t="s">
        <v>175</v>
      </c>
      <c r="D15" s="158" t="s">
        <v>585</v>
      </c>
      <c r="E15" s="158" t="s">
        <v>585</v>
      </c>
      <c r="F15" s="159">
        <v>999</v>
      </c>
      <c r="G15" s="159">
        <v>999</v>
      </c>
      <c r="H15" s="160" t="s">
        <v>262</v>
      </c>
      <c r="I15" s="161">
        <v>10</v>
      </c>
      <c r="J15" s="160" t="s">
        <v>179</v>
      </c>
      <c r="K15" s="160" t="s">
        <v>32</v>
      </c>
      <c r="L15" s="160">
        <v>3</v>
      </c>
      <c r="M15" s="162" t="str">
        <f>Table_4!W17</f>
        <v>Mass processing flow analysis: Total_generated_waste - (Total_recovery+Total_disposal) accounts for 4.54747350886464E-13 tonnes</v>
      </c>
      <c r="N15" t="s">
        <v>594</v>
      </c>
    </row>
    <row r="16" spans="1:14" x14ac:dyDescent="0.25">
      <c r="A16" s="499" t="s">
        <v>584</v>
      </c>
      <c r="B16" s="156" t="s">
        <v>176</v>
      </c>
      <c r="C16" s="142" t="s">
        <v>592</v>
      </c>
      <c r="D16" s="143" t="s">
        <v>593</v>
      </c>
      <c r="E16" s="143" t="s">
        <v>593</v>
      </c>
      <c r="F16" s="159">
        <v>999</v>
      </c>
      <c r="G16" s="159">
        <v>999</v>
      </c>
      <c r="H16" s="145" t="s">
        <v>262</v>
      </c>
      <c r="I16" s="146">
        <v>0.1</v>
      </c>
      <c r="J16" s="160" t="s">
        <v>179</v>
      </c>
      <c r="K16" s="160" t="s">
        <v>32</v>
      </c>
      <c r="L16" s="160">
        <v>3</v>
      </c>
      <c r="M16" s="163" t="str">
        <f>Table_4!W8</f>
        <v>No issue</v>
      </c>
      <c r="N16" t="s">
        <v>594</v>
      </c>
    </row>
    <row r="17" spans="1:13" ht="14.65" customHeight="1" x14ac:dyDescent="0.25">
      <c r="A17" s="25"/>
      <c r="B17" s="44"/>
      <c r="C17" s="122"/>
      <c r="D17" s="44"/>
      <c r="E17" s="44"/>
      <c r="F17" s="164"/>
      <c r="G17" s="164"/>
      <c r="H17" s="165"/>
      <c r="I17" s="166"/>
      <c r="J17" s="165"/>
      <c r="K17" s="165"/>
      <c r="L17" s="165"/>
      <c r="M17" s="167"/>
    </row>
    <row r="18" spans="1:13" s="168" customFormat="1" ht="67.5" customHeight="1" x14ac:dyDescent="0.25">
      <c r="B18" s="169"/>
      <c r="C18" s="170"/>
      <c r="D18" s="169"/>
      <c r="E18" s="169"/>
      <c r="F18" s="803" t="s">
        <v>271</v>
      </c>
      <c r="G18" s="803"/>
      <c r="H18" s="171" t="s">
        <v>272</v>
      </c>
      <c r="I18" s="172" t="s">
        <v>273</v>
      </c>
      <c r="J18" s="173" t="s">
        <v>274</v>
      </c>
      <c r="K18" s="173"/>
      <c r="L18" s="173"/>
      <c r="M18" s="174"/>
    </row>
    <row r="20" spans="1:13" x14ac:dyDescent="0.25">
      <c r="A20" s="120" t="s">
        <v>241</v>
      </c>
      <c r="B20" s="175"/>
      <c r="C20" s="121"/>
      <c r="D20" s="121"/>
      <c r="E20" s="121"/>
      <c r="F20" s="121"/>
      <c r="G20" s="121"/>
      <c r="H20" s="121"/>
      <c r="I20" s="121"/>
      <c r="J20" s="121"/>
      <c r="K20" s="121"/>
      <c r="L20" s="121"/>
      <c r="M20" s="121"/>
    </row>
    <row r="21" spans="1:13" x14ac:dyDescent="0.25">
      <c r="A21" s="122" t="s">
        <v>275</v>
      </c>
      <c r="C21" s="44"/>
      <c r="D21" s="44"/>
      <c r="E21" s="44"/>
      <c r="F21" s="44"/>
      <c r="G21" s="44"/>
      <c r="H21" s="44"/>
      <c r="I21" s="44"/>
      <c r="J21" s="44"/>
      <c r="K21" s="44"/>
      <c r="L21" s="44"/>
      <c r="M21" s="44"/>
    </row>
    <row r="22" spans="1:13" x14ac:dyDescent="0.25">
      <c r="A22" s="123" t="s">
        <v>276</v>
      </c>
      <c r="C22" s="44"/>
      <c r="D22" s="44"/>
      <c r="E22" s="44"/>
      <c r="F22" s="44"/>
      <c r="G22" s="44"/>
      <c r="H22" s="44"/>
      <c r="I22" s="44"/>
      <c r="J22" s="44"/>
      <c r="K22" s="44"/>
      <c r="L22" s="44"/>
      <c r="M22" s="44"/>
    </row>
    <row r="23" spans="1:13" x14ac:dyDescent="0.25">
      <c r="A23" s="123" t="s">
        <v>277</v>
      </c>
      <c r="C23" s="44"/>
      <c r="D23" s="44"/>
      <c r="E23" s="44"/>
      <c r="F23" s="44"/>
      <c r="G23" s="44"/>
      <c r="H23" s="44"/>
      <c r="I23" s="44"/>
      <c r="J23" s="44"/>
      <c r="K23" s="44"/>
      <c r="L23" s="44"/>
      <c r="M23" s="44"/>
    </row>
    <row r="24" spans="1:13" x14ac:dyDescent="0.25">
      <c r="A24" s="123" t="s">
        <v>278</v>
      </c>
      <c r="C24" s="44"/>
      <c r="D24" s="44"/>
      <c r="E24" s="44"/>
      <c r="F24" s="44"/>
      <c r="G24" s="44"/>
      <c r="H24" s="44"/>
      <c r="I24" s="44"/>
      <c r="J24" s="44"/>
      <c r="K24" s="44"/>
      <c r="L24" s="44"/>
      <c r="M24" s="44"/>
    </row>
    <row r="25" spans="1:13" x14ac:dyDescent="0.25">
      <c r="A25" s="123"/>
      <c r="C25" s="44"/>
      <c r="D25" s="44"/>
      <c r="E25" s="44"/>
      <c r="F25" s="44"/>
      <c r="G25" s="44"/>
      <c r="H25" s="44"/>
      <c r="I25" s="44"/>
      <c r="J25" s="44"/>
      <c r="K25" s="44"/>
      <c r="L25" s="44"/>
      <c r="M25" s="44"/>
    </row>
    <row r="26" spans="1:13" x14ac:dyDescent="0.25">
      <c r="A26" s="123"/>
      <c r="C26" s="44"/>
      <c r="D26" s="44"/>
      <c r="E26" s="44"/>
      <c r="F26" s="44"/>
      <c r="G26" s="44"/>
      <c r="H26" s="44"/>
      <c r="I26" s="44"/>
      <c r="J26" s="44"/>
      <c r="K26" s="44"/>
      <c r="L26" s="44"/>
      <c r="M26" s="44"/>
    </row>
    <row r="27" spans="1:13" x14ac:dyDescent="0.25">
      <c r="A27" s="120" t="s">
        <v>279</v>
      </c>
      <c r="B27" s="175"/>
      <c r="C27" s="121"/>
      <c r="D27" s="121"/>
      <c r="E27" s="121"/>
      <c r="F27" s="121"/>
      <c r="G27" s="121"/>
      <c r="H27" s="121"/>
      <c r="I27" s="121"/>
      <c r="J27" s="121"/>
      <c r="K27" s="121"/>
      <c r="L27" s="121"/>
      <c r="M27" s="121"/>
    </row>
    <row r="28" spans="1:13" x14ac:dyDescent="0.25">
      <c r="A28" s="176" t="s">
        <v>161</v>
      </c>
      <c r="B28" s="177"/>
      <c r="C28" s="122" t="s">
        <v>244</v>
      </c>
      <c r="E28" s="44"/>
      <c r="F28" s="44"/>
      <c r="G28" s="44"/>
      <c r="H28" s="44"/>
      <c r="I28" s="44"/>
      <c r="J28" s="44"/>
      <c r="K28" s="44"/>
      <c r="L28" s="44"/>
      <c r="M28" s="44"/>
    </row>
    <row r="29" spans="1:13" x14ac:dyDescent="0.25">
      <c r="A29" s="176" t="s">
        <v>251</v>
      </c>
      <c r="B29" s="177"/>
      <c r="C29" s="122" t="s">
        <v>280</v>
      </c>
      <c r="E29" s="44"/>
      <c r="F29" s="44"/>
      <c r="G29" s="44"/>
      <c r="H29" s="44"/>
      <c r="I29" s="44"/>
      <c r="J29" s="44"/>
      <c r="K29" s="44"/>
      <c r="L29" s="44"/>
      <c r="M29" s="44"/>
    </row>
    <row r="30" spans="1:13" x14ac:dyDescent="0.25">
      <c r="A30" s="176" t="s">
        <v>281</v>
      </c>
      <c r="B30" s="177"/>
      <c r="C30" s="122"/>
      <c r="E30" s="44"/>
      <c r="F30" s="44"/>
      <c r="G30" s="44"/>
      <c r="H30" s="44"/>
      <c r="I30" s="44"/>
      <c r="J30" s="44"/>
      <c r="K30" s="44"/>
      <c r="L30" s="44"/>
      <c r="M30" s="44"/>
    </row>
    <row r="31" spans="1:13" x14ac:dyDescent="0.25">
      <c r="A31" s="176" t="s">
        <v>282</v>
      </c>
      <c r="B31" s="177"/>
      <c r="C31" s="122"/>
      <c r="E31" s="44"/>
      <c r="F31" s="44"/>
      <c r="G31" s="44"/>
      <c r="H31" s="44"/>
      <c r="I31" s="44"/>
      <c r="J31" s="44"/>
      <c r="K31" s="44"/>
      <c r="L31" s="44"/>
      <c r="M31" s="44"/>
    </row>
    <row r="32" spans="1:13" x14ac:dyDescent="0.25">
      <c r="A32" s="176" t="s">
        <v>254</v>
      </c>
      <c r="B32" s="177"/>
      <c r="C32" s="122"/>
      <c r="E32" s="44"/>
      <c r="F32" s="44"/>
      <c r="G32" s="44"/>
      <c r="H32" s="44"/>
      <c r="I32" s="44"/>
      <c r="J32" s="44"/>
      <c r="K32" s="44"/>
      <c r="L32" s="44"/>
      <c r="M32" s="44"/>
    </row>
    <row r="33" spans="1:13" x14ac:dyDescent="0.25">
      <c r="A33" s="176" t="s">
        <v>255</v>
      </c>
      <c r="B33" s="177"/>
      <c r="C33" s="122"/>
      <c r="E33" s="44"/>
      <c r="F33" s="44"/>
      <c r="G33" s="44"/>
      <c r="H33" s="44"/>
      <c r="I33" s="44"/>
      <c r="J33" s="44"/>
      <c r="K33" s="44"/>
      <c r="L33" s="44"/>
      <c r="M33" s="44"/>
    </row>
    <row r="34" spans="1:13" x14ac:dyDescent="0.25">
      <c r="A34" s="176" t="s">
        <v>256</v>
      </c>
      <c r="B34" s="177"/>
      <c r="C34" s="122"/>
      <c r="E34" s="44"/>
      <c r="F34" s="44"/>
      <c r="G34" s="44"/>
      <c r="H34" s="44"/>
      <c r="I34" s="44"/>
      <c r="J34" s="44"/>
      <c r="K34" s="44"/>
      <c r="L34" s="44"/>
      <c r="M34" s="44"/>
    </row>
    <row r="35" spans="1:13" x14ac:dyDescent="0.25">
      <c r="A35" s="176" t="s">
        <v>283</v>
      </c>
      <c r="B35" s="177"/>
      <c r="C35" s="122"/>
      <c r="E35" s="44"/>
      <c r="F35" s="44"/>
      <c r="G35" s="44"/>
      <c r="H35" s="44"/>
      <c r="I35" s="44"/>
      <c r="J35" s="44"/>
      <c r="K35" s="44"/>
      <c r="L35" s="44"/>
      <c r="M35" s="44"/>
    </row>
    <row r="36" spans="1:13" x14ac:dyDescent="0.25">
      <c r="A36" s="176" t="s">
        <v>258</v>
      </c>
      <c r="B36" s="177"/>
      <c r="C36" s="122"/>
      <c r="E36" s="44"/>
      <c r="F36" s="44"/>
      <c r="G36" s="44"/>
      <c r="H36" s="44"/>
      <c r="I36" s="44"/>
      <c r="J36" s="44"/>
      <c r="K36" s="44"/>
      <c r="L36" s="44"/>
      <c r="M36" s="44"/>
    </row>
    <row r="37" spans="1:13" x14ac:dyDescent="0.25">
      <c r="A37" s="178" t="s">
        <v>259</v>
      </c>
      <c r="B37" s="177"/>
      <c r="C37" s="122" t="s">
        <v>284</v>
      </c>
      <c r="E37" s="44"/>
      <c r="F37" s="44"/>
      <c r="G37" s="44"/>
      <c r="H37" s="44"/>
      <c r="I37" s="44"/>
      <c r="J37" s="44"/>
      <c r="K37" s="44"/>
      <c r="L37" s="44"/>
      <c r="M37" s="44"/>
    </row>
    <row r="38" spans="1:13" x14ac:dyDescent="0.25">
      <c r="A38" s="122"/>
      <c r="C38" s="44"/>
      <c r="D38" s="122"/>
      <c r="E38" s="44"/>
      <c r="F38" s="44"/>
      <c r="G38" s="44"/>
      <c r="H38" s="44"/>
      <c r="I38" s="44"/>
      <c r="J38" s="44"/>
      <c r="K38" s="44"/>
      <c r="L38" s="44"/>
      <c r="M38" s="44"/>
    </row>
    <row r="39" spans="1:13" x14ac:dyDescent="0.25">
      <c r="A39" s="122"/>
      <c r="C39" s="44"/>
      <c r="D39" s="122"/>
      <c r="E39" s="44"/>
      <c r="F39" s="44"/>
      <c r="G39" s="44"/>
      <c r="H39" s="44"/>
      <c r="I39" s="44"/>
      <c r="J39" s="44"/>
      <c r="K39" s="44"/>
      <c r="L39" s="44"/>
      <c r="M39" s="44"/>
    </row>
    <row r="40" spans="1:13" x14ac:dyDescent="0.25">
      <c r="A40" s="122"/>
      <c r="C40" s="44"/>
      <c r="D40" s="122"/>
      <c r="E40" s="44"/>
      <c r="F40" s="44"/>
      <c r="G40" s="44"/>
      <c r="H40" s="44"/>
      <c r="I40" s="44"/>
      <c r="J40" s="44"/>
      <c r="K40" s="44"/>
      <c r="L40" s="44"/>
      <c r="M40" s="44"/>
    </row>
    <row r="41" spans="1:13" x14ac:dyDescent="0.25">
      <c r="A41" s="122"/>
      <c r="C41" s="44"/>
      <c r="D41" s="44"/>
      <c r="E41" s="44"/>
      <c r="F41" s="44"/>
      <c r="G41" s="44"/>
      <c r="H41" s="44"/>
      <c r="I41" s="44"/>
      <c r="J41" s="44"/>
      <c r="K41" s="44"/>
      <c r="L41" s="44"/>
      <c r="M41" s="44"/>
    </row>
    <row r="42" spans="1:13" x14ac:dyDescent="0.25">
      <c r="A42" s="122"/>
      <c r="C42" s="44"/>
      <c r="D42" s="44"/>
      <c r="E42" s="44"/>
      <c r="F42" s="44"/>
      <c r="G42" s="44"/>
      <c r="H42" s="44"/>
      <c r="I42" s="44"/>
      <c r="J42" s="44"/>
      <c r="K42" s="44"/>
      <c r="L42" s="44"/>
      <c r="M42" s="44"/>
    </row>
    <row r="116" spans="4:4" x14ac:dyDescent="0.25">
      <c r="D116" t="e">
        <f>SUM(Summations!B3º)</f>
        <v>#NAME?</v>
      </c>
    </row>
  </sheetData>
  <sheetProtection selectLockedCells="1" selectUnlockedCells="1"/>
  <mergeCells count="1">
    <mergeCell ref="F18:G1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381D9"/>
  </sheetPr>
  <dimension ref="A1:I11"/>
  <sheetViews>
    <sheetView workbookViewId="0">
      <selection activeCell="A2" sqref="A2:I3"/>
    </sheetView>
  </sheetViews>
  <sheetFormatPr defaultRowHeight="15" x14ac:dyDescent="0.25"/>
  <cols>
    <col min="1" max="1" width="8.5703125" customWidth="1"/>
    <col min="2" max="2" width="10.42578125" bestFit="1" customWidth="1"/>
    <col min="3" max="3" width="7.7109375" style="15" customWidth="1"/>
    <col min="4" max="4" width="11.5703125" style="15" customWidth="1"/>
    <col min="5" max="5" width="5.28515625" style="15" customWidth="1"/>
    <col min="6" max="6" width="8.28515625" style="15" customWidth="1"/>
    <col min="7" max="7" width="15" style="15" customWidth="1"/>
    <col min="8" max="8" width="13.28515625" style="15" customWidth="1"/>
  </cols>
  <sheetData>
    <row r="1" spans="1:9" ht="45" x14ac:dyDescent="0.25">
      <c r="A1" s="117" t="s">
        <v>239</v>
      </c>
      <c r="B1" s="117" t="s">
        <v>161</v>
      </c>
      <c r="C1" s="117" t="s">
        <v>229</v>
      </c>
      <c r="D1" s="117" t="s">
        <v>230</v>
      </c>
      <c r="E1" s="117" t="s">
        <v>231</v>
      </c>
      <c r="F1" s="117" t="s">
        <v>232</v>
      </c>
      <c r="G1" s="117" t="s">
        <v>285</v>
      </c>
      <c r="H1" s="117" t="s">
        <v>286</v>
      </c>
    </row>
    <row r="2" spans="1:9" x14ac:dyDescent="0.25">
      <c r="A2" s="506" t="s">
        <v>240</v>
      </c>
      <c r="B2" s="507" t="s">
        <v>360</v>
      </c>
      <c r="C2" s="508" t="s">
        <v>600</v>
      </c>
      <c r="D2" s="508" t="s">
        <v>601</v>
      </c>
      <c r="E2" s="509">
        <v>1</v>
      </c>
      <c r="F2" s="509">
        <v>999</v>
      </c>
      <c r="G2" s="509" t="s">
        <v>32</v>
      </c>
      <c r="H2" s="509">
        <v>999</v>
      </c>
      <c r="I2" s="510" t="s">
        <v>602</v>
      </c>
    </row>
    <row r="3" spans="1:9" x14ac:dyDescent="0.25">
      <c r="A3" s="506" t="s">
        <v>240</v>
      </c>
      <c r="B3" s="507" t="s">
        <v>360</v>
      </c>
      <c r="C3" s="508" t="s">
        <v>603</v>
      </c>
      <c r="D3" s="508" t="s">
        <v>604</v>
      </c>
      <c r="E3" s="509">
        <v>2</v>
      </c>
      <c r="F3" s="509">
        <v>999</v>
      </c>
      <c r="G3" s="509" t="s">
        <v>32</v>
      </c>
      <c r="H3" s="509">
        <v>999</v>
      </c>
      <c r="I3" s="511"/>
    </row>
    <row r="4" spans="1:9" x14ac:dyDescent="0.25">
      <c r="A4" t="s">
        <v>240</v>
      </c>
      <c r="B4" t="s">
        <v>166</v>
      </c>
      <c r="C4" s="15" t="s">
        <v>168</v>
      </c>
      <c r="D4" s="15" t="s">
        <v>170</v>
      </c>
      <c r="E4" s="15">
        <v>1</v>
      </c>
      <c r="F4" s="15">
        <v>4</v>
      </c>
      <c r="G4" s="15" t="s">
        <v>179</v>
      </c>
      <c r="H4" s="15">
        <v>3</v>
      </c>
    </row>
    <row r="5" spans="1:9" x14ac:dyDescent="0.25">
      <c r="A5" t="s">
        <v>240</v>
      </c>
      <c r="B5" t="s">
        <v>169</v>
      </c>
      <c r="C5" s="15" t="s">
        <v>167</v>
      </c>
      <c r="D5" s="15" t="s">
        <v>205</v>
      </c>
      <c r="E5" s="15">
        <v>1</v>
      </c>
      <c r="F5" s="15">
        <v>4</v>
      </c>
      <c r="G5" s="15" t="s">
        <v>179</v>
      </c>
      <c r="H5" s="15">
        <v>3</v>
      </c>
    </row>
    <row r="6" spans="1:9" x14ac:dyDescent="0.25">
      <c r="A6" t="s">
        <v>240</v>
      </c>
      <c r="B6" t="s">
        <v>169</v>
      </c>
      <c r="C6" s="15" t="s">
        <v>305</v>
      </c>
      <c r="D6" s="15" t="s">
        <v>264</v>
      </c>
      <c r="E6" s="15">
        <v>1</v>
      </c>
      <c r="F6" s="15">
        <v>4</v>
      </c>
      <c r="G6" s="15" t="s">
        <v>179</v>
      </c>
      <c r="H6" s="15">
        <v>3</v>
      </c>
    </row>
    <row r="7" spans="1:9" x14ac:dyDescent="0.25">
      <c r="A7" t="s">
        <v>240</v>
      </c>
      <c r="B7" t="s">
        <v>169</v>
      </c>
      <c r="C7" s="15" t="s">
        <v>206</v>
      </c>
      <c r="D7" s="15" t="s">
        <v>177</v>
      </c>
      <c r="E7" s="15">
        <v>1</v>
      </c>
      <c r="F7" s="15">
        <v>4</v>
      </c>
      <c r="G7" s="15" t="s">
        <v>179</v>
      </c>
      <c r="H7" s="15">
        <v>3</v>
      </c>
    </row>
    <row r="8" spans="1:9" x14ac:dyDescent="0.25">
      <c r="A8" t="s">
        <v>240</v>
      </c>
      <c r="B8" t="s">
        <v>173</v>
      </c>
      <c r="C8" s="15" t="s">
        <v>167</v>
      </c>
      <c r="D8" s="15" t="s">
        <v>172</v>
      </c>
      <c r="E8" s="15">
        <v>1</v>
      </c>
      <c r="F8" s="15">
        <v>4</v>
      </c>
      <c r="G8" s="15" t="s">
        <v>179</v>
      </c>
      <c r="H8" s="15">
        <v>3</v>
      </c>
    </row>
    <row r="9" spans="1:9" x14ac:dyDescent="0.25">
      <c r="A9" t="s">
        <v>240</v>
      </c>
      <c r="B9" t="s">
        <v>176</v>
      </c>
      <c r="C9" s="15" t="s">
        <v>174</v>
      </c>
      <c r="D9" s="15" t="s">
        <v>175</v>
      </c>
      <c r="E9" s="15">
        <v>1</v>
      </c>
      <c r="F9" s="15">
        <v>4</v>
      </c>
      <c r="G9" s="15" t="s">
        <v>179</v>
      </c>
      <c r="H9" s="15">
        <v>3</v>
      </c>
    </row>
    <row r="10" spans="1:9" x14ac:dyDescent="0.25">
      <c r="A10" t="s">
        <v>240</v>
      </c>
      <c r="B10" t="s">
        <v>176</v>
      </c>
      <c r="C10" s="15" t="s">
        <v>200</v>
      </c>
      <c r="D10" s="15" t="s">
        <v>178</v>
      </c>
      <c r="E10" s="15">
        <v>1</v>
      </c>
      <c r="F10" s="15">
        <v>4</v>
      </c>
      <c r="G10" s="15" t="s">
        <v>32</v>
      </c>
      <c r="H10" s="15">
        <v>3</v>
      </c>
    </row>
    <row r="11" spans="1:9" x14ac:dyDescent="0.25">
      <c r="A11" t="s">
        <v>240</v>
      </c>
      <c r="B11" t="s">
        <v>176</v>
      </c>
      <c r="C11" s="15" t="s">
        <v>201</v>
      </c>
      <c r="D11" s="15" t="s">
        <v>202</v>
      </c>
      <c r="E11" s="15">
        <v>1</v>
      </c>
      <c r="F11" s="15">
        <v>4</v>
      </c>
      <c r="G11" s="15" t="s">
        <v>179</v>
      </c>
      <c r="H11" s="15">
        <v>3</v>
      </c>
    </row>
  </sheetData>
  <sheetProtection selectLockedCells="1" selectUnlockedCell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B381D9"/>
  </sheetPr>
  <dimension ref="A1:O6"/>
  <sheetViews>
    <sheetView workbookViewId="0">
      <selection activeCell="A4" sqref="A4"/>
    </sheetView>
  </sheetViews>
  <sheetFormatPr defaultRowHeight="15" x14ac:dyDescent="0.25"/>
  <cols>
    <col min="1" max="1" width="7.42578125" bestFit="1" customWidth="1"/>
    <col min="2" max="2" width="10.42578125" bestFit="1" customWidth="1"/>
    <col min="3" max="3" width="11.42578125" customWidth="1"/>
    <col min="4" max="4" width="14.5703125" bestFit="1" customWidth="1"/>
    <col min="5" max="6" width="11" customWidth="1"/>
    <col min="7" max="7" width="9.7109375" customWidth="1"/>
    <col min="8" max="8" width="11" bestFit="1" customWidth="1"/>
    <col min="9" max="9" width="11.7109375" bestFit="1" customWidth="1"/>
    <col min="10" max="10" width="9.5703125" customWidth="1"/>
    <col min="11" max="11" width="9.28515625" customWidth="1"/>
    <col min="12" max="12" width="11.7109375" customWidth="1"/>
    <col min="13" max="13" width="27.28515625" bestFit="1" customWidth="1"/>
  </cols>
  <sheetData>
    <row r="1" spans="1:15" s="15" customFormat="1" ht="81.599999999999994" customHeight="1" x14ac:dyDescent="0.25">
      <c r="A1" s="117" t="s">
        <v>239</v>
      </c>
      <c r="B1" s="117" t="s">
        <v>250</v>
      </c>
      <c r="C1" s="117" t="s">
        <v>287</v>
      </c>
      <c r="D1" s="117" t="s">
        <v>288</v>
      </c>
      <c r="E1" s="117" t="s">
        <v>289</v>
      </c>
      <c r="F1" s="117" t="s">
        <v>290</v>
      </c>
      <c r="G1" s="117" t="s">
        <v>254</v>
      </c>
      <c r="H1" s="117" t="s">
        <v>255</v>
      </c>
      <c r="I1" s="117" t="s">
        <v>291</v>
      </c>
      <c r="J1" s="117" t="s">
        <v>292</v>
      </c>
      <c r="K1" s="117" t="s">
        <v>257</v>
      </c>
      <c r="L1" s="117" t="s">
        <v>293</v>
      </c>
      <c r="M1" s="117" t="s">
        <v>259</v>
      </c>
      <c r="N1" s="117" t="s">
        <v>294</v>
      </c>
      <c r="O1" s="117" t="s">
        <v>295</v>
      </c>
    </row>
    <row r="2" spans="1:15" x14ac:dyDescent="0.25">
      <c r="A2" s="15" t="s">
        <v>240</v>
      </c>
      <c r="B2" s="15" t="s">
        <v>176</v>
      </c>
      <c r="C2" s="15" t="s">
        <v>296</v>
      </c>
      <c r="D2" s="15" t="s">
        <v>175</v>
      </c>
      <c r="E2" s="15" t="s">
        <v>200</v>
      </c>
      <c r="F2" s="15" t="s">
        <v>200</v>
      </c>
      <c r="G2" s="15">
        <v>999</v>
      </c>
      <c r="H2" s="15">
        <v>999</v>
      </c>
      <c r="I2" s="15">
        <v>100</v>
      </c>
      <c r="J2" s="44" t="s">
        <v>261</v>
      </c>
      <c r="K2">
        <v>0.1</v>
      </c>
      <c r="L2" s="15" t="s">
        <v>297</v>
      </c>
      <c r="M2" t="s">
        <v>298</v>
      </c>
      <c r="N2" s="44" t="s">
        <v>179</v>
      </c>
      <c r="O2" s="44">
        <v>3</v>
      </c>
    </row>
    <row r="3" spans="1:15" x14ac:dyDescent="0.25">
      <c r="A3" s="15" t="s">
        <v>240</v>
      </c>
      <c r="B3" s="15" t="s">
        <v>176</v>
      </c>
      <c r="C3" s="15" t="s">
        <v>202</v>
      </c>
      <c r="D3" s="15" t="s">
        <v>175</v>
      </c>
      <c r="E3" s="15" t="s">
        <v>178</v>
      </c>
      <c r="F3" s="15" t="s">
        <v>178</v>
      </c>
      <c r="G3" s="15">
        <v>999</v>
      </c>
      <c r="H3" s="15">
        <v>999</v>
      </c>
      <c r="I3" s="15">
        <v>100</v>
      </c>
      <c r="J3" s="44" t="s">
        <v>261</v>
      </c>
      <c r="K3">
        <v>0.1</v>
      </c>
      <c r="L3" s="15" t="s">
        <v>297</v>
      </c>
      <c r="M3" t="s">
        <v>299</v>
      </c>
      <c r="N3" s="44" t="s">
        <v>179</v>
      </c>
      <c r="O3" s="44">
        <v>3</v>
      </c>
    </row>
    <row r="6" spans="1:15" ht="61.15" customHeight="1" x14ac:dyDescent="0.25">
      <c r="G6" s="803" t="s">
        <v>271</v>
      </c>
      <c r="H6" s="803"/>
    </row>
  </sheetData>
  <sheetProtection selectLockedCells="1" selectUnlockedCells="1"/>
  <mergeCells count="1">
    <mergeCell ref="G6:H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B381D9"/>
  </sheetPr>
  <dimension ref="A1:J2"/>
  <sheetViews>
    <sheetView workbookViewId="0">
      <selection activeCell="H15" sqref="H15"/>
    </sheetView>
  </sheetViews>
  <sheetFormatPr defaultRowHeight="15" x14ac:dyDescent="0.25"/>
  <cols>
    <col min="1" max="1" width="8.5703125" customWidth="1"/>
    <col min="2" max="2" width="11.28515625" customWidth="1"/>
    <col min="3" max="4" width="8.5703125" customWidth="1"/>
    <col min="5" max="5" width="6.7109375" customWidth="1"/>
    <col min="6" max="6" width="7.28515625" customWidth="1"/>
    <col min="7" max="7" width="7.42578125" customWidth="1"/>
    <col min="8" max="8" width="6" customWidth="1"/>
    <col min="9" max="10" width="11.42578125" customWidth="1"/>
    <col min="11" max="11" width="13.7109375" customWidth="1"/>
  </cols>
  <sheetData>
    <row r="1" spans="1:10" ht="56.1" customHeight="1" x14ac:dyDescent="0.25">
      <c r="A1" s="531" t="s">
        <v>239</v>
      </c>
      <c r="B1" s="531" t="s">
        <v>161</v>
      </c>
      <c r="C1" s="531" t="s">
        <v>229</v>
      </c>
      <c r="D1" s="531" t="s">
        <v>230</v>
      </c>
      <c r="E1" s="531" t="s">
        <v>231</v>
      </c>
      <c r="F1" s="531" t="s">
        <v>232</v>
      </c>
      <c r="G1" s="531" t="s">
        <v>300</v>
      </c>
      <c r="H1" s="531" t="s">
        <v>301</v>
      </c>
      <c r="I1" s="531" t="s">
        <v>317</v>
      </c>
      <c r="J1" s="531" t="s">
        <v>286</v>
      </c>
    </row>
    <row r="2" spans="1:10" x14ac:dyDescent="0.25">
      <c r="A2" t="s">
        <v>240</v>
      </c>
      <c r="B2" t="s">
        <v>176</v>
      </c>
      <c r="C2" s="44" t="s">
        <v>200</v>
      </c>
      <c r="D2" s="44" t="s">
        <v>178</v>
      </c>
      <c r="E2" s="44">
        <v>1</v>
      </c>
      <c r="F2" s="44">
        <v>999</v>
      </c>
      <c r="G2" s="44">
        <v>0</v>
      </c>
      <c r="H2" s="44">
        <v>100</v>
      </c>
      <c r="I2" s="44" t="s">
        <v>179</v>
      </c>
      <c r="J2" s="44">
        <v>3</v>
      </c>
    </row>
  </sheetData>
  <sheetProtection selectLockedCells="1" selectUnlockedCells="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B381D9"/>
  </sheetPr>
  <dimension ref="A1:F2"/>
  <sheetViews>
    <sheetView workbookViewId="0"/>
  </sheetViews>
  <sheetFormatPr defaultRowHeight="15" x14ac:dyDescent="0.25"/>
  <cols>
    <col min="2" max="2" width="10.28515625" customWidth="1"/>
    <col min="4" max="4" width="9.42578125" customWidth="1"/>
    <col min="6" max="6" width="10.5703125" customWidth="1"/>
  </cols>
  <sheetData>
    <row r="1" spans="1:6" ht="36" customHeight="1" x14ac:dyDescent="0.25">
      <c r="A1" s="117" t="s">
        <v>239</v>
      </c>
      <c r="B1" s="117" t="s">
        <v>250</v>
      </c>
      <c r="C1" s="117" t="s">
        <v>229</v>
      </c>
      <c r="D1" s="117" t="s">
        <v>230</v>
      </c>
      <c r="E1" s="117" t="s">
        <v>231</v>
      </c>
      <c r="F1" s="117" t="s">
        <v>232</v>
      </c>
    </row>
    <row r="2" spans="1:6" x14ac:dyDescent="0.25">
      <c r="A2" t="s">
        <v>302</v>
      </c>
      <c r="B2" t="s">
        <v>166</v>
      </c>
      <c r="C2" s="15" t="s">
        <v>168</v>
      </c>
      <c r="D2" s="15" t="s">
        <v>170</v>
      </c>
      <c r="E2" s="15">
        <v>1</v>
      </c>
      <c r="F2" s="15">
        <v>4</v>
      </c>
    </row>
  </sheetData>
  <sheetProtection selectLockedCells="1" selectUnlockedCell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381D9"/>
  </sheetPr>
  <dimension ref="A1:F5"/>
  <sheetViews>
    <sheetView workbookViewId="0">
      <selection activeCell="E40" sqref="E40"/>
    </sheetView>
  </sheetViews>
  <sheetFormatPr defaultRowHeight="15" x14ac:dyDescent="0.25"/>
  <cols>
    <col min="2" max="2" width="11.42578125" style="15" bestFit="1" customWidth="1"/>
    <col min="3" max="3" width="11.28515625" style="15" bestFit="1" customWidth="1"/>
    <col min="4" max="4" width="15.7109375" style="15" bestFit="1" customWidth="1"/>
    <col min="5" max="5" width="8.7109375" style="15" bestFit="1" customWidth="1"/>
    <col min="6" max="6" width="11.7109375" style="15" bestFit="1" customWidth="1"/>
  </cols>
  <sheetData>
    <row r="1" spans="1:6" x14ac:dyDescent="0.25">
      <c r="A1" s="43" t="s">
        <v>239</v>
      </c>
      <c r="B1" s="43" t="s">
        <v>161</v>
      </c>
      <c r="C1" s="43" t="s">
        <v>162</v>
      </c>
      <c r="D1" s="43" t="s">
        <v>163</v>
      </c>
      <c r="E1" s="43" t="s">
        <v>164</v>
      </c>
      <c r="F1" s="43" t="s">
        <v>165</v>
      </c>
    </row>
    <row r="2" spans="1:6" x14ac:dyDescent="0.25">
      <c r="A2" s="44" t="s">
        <v>240</v>
      </c>
      <c r="B2" s="15" t="s">
        <v>166</v>
      </c>
      <c r="C2" s="15" t="s">
        <v>167</v>
      </c>
      <c r="D2" s="15" t="s">
        <v>170</v>
      </c>
      <c r="E2" s="15">
        <v>1</v>
      </c>
      <c r="F2" s="15">
        <v>4</v>
      </c>
    </row>
    <row r="3" spans="1:6" x14ac:dyDescent="0.25">
      <c r="A3" s="44" t="s">
        <v>240</v>
      </c>
      <c r="B3" s="15" t="s">
        <v>169</v>
      </c>
      <c r="C3" s="15" t="s">
        <v>167</v>
      </c>
      <c r="D3" s="15" t="s">
        <v>177</v>
      </c>
      <c r="E3" s="15">
        <v>1</v>
      </c>
      <c r="F3" s="15">
        <v>4</v>
      </c>
    </row>
    <row r="4" spans="1:6" x14ac:dyDescent="0.25">
      <c r="A4" s="44" t="s">
        <v>240</v>
      </c>
      <c r="B4" s="15" t="s">
        <v>173</v>
      </c>
      <c r="C4" s="15" t="s">
        <v>167</v>
      </c>
      <c r="D4" s="15" t="s">
        <v>172</v>
      </c>
      <c r="E4" s="15">
        <v>1</v>
      </c>
      <c r="F4" s="15">
        <v>4</v>
      </c>
    </row>
    <row r="5" spans="1:6" x14ac:dyDescent="0.25">
      <c r="A5" s="44" t="s">
        <v>240</v>
      </c>
      <c r="B5" s="15" t="s">
        <v>176</v>
      </c>
      <c r="C5" s="15" t="s">
        <v>174</v>
      </c>
      <c r="D5" s="15" t="s">
        <v>178</v>
      </c>
      <c r="E5" s="15">
        <v>1</v>
      </c>
      <c r="F5" s="15">
        <v>4</v>
      </c>
    </row>
  </sheetData>
  <sheetProtection selectLockedCells="1" selectUnlockedCells="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B381D9"/>
  </sheetPr>
  <dimension ref="A1:G5"/>
  <sheetViews>
    <sheetView workbookViewId="0">
      <selection activeCell="E40" sqref="E40"/>
    </sheetView>
  </sheetViews>
  <sheetFormatPr defaultRowHeight="15" x14ac:dyDescent="0.25"/>
  <cols>
    <col min="2" max="2" width="11.42578125" style="15" bestFit="1" customWidth="1"/>
    <col min="3" max="3" width="11.28515625" style="15" bestFit="1" customWidth="1"/>
    <col min="4" max="4" width="15.7109375" style="15" bestFit="1" customWidth="1"/>
    <col min="5" max="5" width="8.7109375" style="15" bestFit="1" customWidth="1"/>
    <col min="6" max="6" width="11.7109375" style="15" bestFit="1" customWidth="1"/>
    <col min="7" max="7" width="28.7109375" style="15" bestFit="1" customWidth="1"/>
  </cols>
  <sheetData>
    <row r="1" spans="1:7" x14ac:dyDescent="0.25">
      <c r="A1" s="43" t="s">
        <v>239</v>
      </c>
      <c r="B1" s="43" t="s">
        <v>161</v>
      </c>
      <c r="C1" s="43" t="s">
        <v>162</v>
      </c>
      <c r="D1" s="43" t="s">
        <v>163</v>
      </c>
      <c r="E1" s="43" t="s">
        <v>164</v>
      </c>
      <c r="F1" s="43" t="s">
        <v>165</v>
      </c>
      <c r="G1" s="43" t="s">
        <v>181</v>
      </c>
    </row>
    <row r="2" spans="1:7" x14ac:dyDescent="0.25">
      <c r="A2" s="15" t="s">
        <v>240</v>
      </c>
      <c r="B2" s="15" t="s">
        <v>166</v>
      </c>
      <c r="C2" s="15" t="s">
        <v>182</v>
      </c>
      <c r="D2" s="15" t="s">
        <v>183</v>
      </c>
      <c r="E2" s="15">
        <v>1</v>
      </c>
      <c r="F2" s="15">
        <v>4</v>
      </c>
      <c r="G2" s="106">
        <v>1</v>
      </c>
    </row>
    <row r="3" spans="1:7" x14ac:dyDescent="0.25">
      <c r="A3" s="15" t="s">
        <v>240</v>
      </c>
      <c r="B3" s="44" t="s">
        <v>169</v>
      </c>
      <c r="C3" s="15" t="s">
        <v>182</v>
      </c>
      <c r="D3" s="15" t="s">
        <v>184</v>
      </c>
      <c r="E3" s="15">
        <v>1</v>
      </c>
      <c r="F3" s="15">
        <v>4</v>
      </c>
      <c r="G3" s="106">
        <v>1</v>
      </c>
    </row>
    <row r="4" spans="1:7" x14ac:dyDescent="0.25">
      <c r="A4" s="15" t="s">
        <v>240</v>
      </c>
      <c r="B4" s="15" t="s">
        <v>173</v>
      </c>
      <c r="C4" s="15" t="s">
        <v>182</v>
      </c>
      <c r="D4" s="15" t="s">
        <v>185</v>
      </c>
      <c r="E4" s="15">
        <v>1</v>
      </c>
      <c r="F4" s="15">
        <v>4</v>
      </c>
      <c r="G4" s="106">
        <v>1</v>
      </c>
    </row>
    <row r="5" spans="1:7" x14ac:dyDescent="0.25">
      <c r="A5" s="15" t="s">
        <v>240</v>
      </c>
      <c r="B5" s="15" t="s">
        <v>176</v>
      </c>
      <c r="C5" s="15" t="s">
        <v>186</v>
      </c>
      <c r="D5" s="15" t="s">
        <v>187</v>
      </c>
      <c r="E5" s="15">
        <v>1</v>
      </c>
      <c r="F5" s="15">
        <v>4</v>
      </c>
      <c r="G5" s="106">
        <v>1</v>
      </c>
    </row>
  </sheetData>
  <sheetProtection selectLockedCells="1" selectUnlockedCells="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381D9"/>
  </sheetPr>
  <dimension ref="A1:F5"/>
  <sheetViews>
    <sheetView workbookViewId="0">
      <selection activeCell="E40" sqref="E40"/>
    </sheetView>
  </sheetViews>
  <sheetFormatPr defaultRowHeight="15" x14ac:dyDescent="0.25"/>
  <cols>
    <col min="2" max="2" width="10.42578125" bestFit="1" customWidth="1"/>
    <col min="3" max="3" width="10.28515625" bestFit="1" customWidth="1"/>
    <col min="4" max="4" width="14.5703125" bestFit="1" customWidth="1"/>
    <col min="5" max="5" width="8.28515625" bestFit="1" customWidth="1"/>
    <col min="6" max="6" width="11" bestFit="1" customWidth="1"/>
  </cols>
  <sheetData>
    <row r="1" spans="1:6" x14ac:dyDescent="0.25">
      <c r="A1" s="43" t="s">
        <v>239</v>
      </c>
      <c r="B1" s="43" t="s">
        <v>161</v>
      </c>
      <c r="C1" s="43" t="s">
        <v>162</v>
      </c>
      <c r="D1" s="43" t="s">
        <v>163</v>
      </c>
      <c r="E1" s="43" t="s">
        <v>164</v>
      </c>
      <c r="F1" s="43" t="s">
        <v>165</v>
      </c>
    </row>
    <row r="2" spans="1:6" x14ac:dyDescent="0.25">
      <c r="A2" s="15" t="s">
        <v>240</v>
      </c>
      <c r="B2" s="15" t="s">
        <v>166</v>
      </c>
      <c r="C2" s="15" t="s">
        <v>167</v>
      </c>
      <c r="D2" s="15" t="s">
        <v>170</v>
      </c>
      <c r="E2" s="15">
        <v>1</v>
      </c>
      <c r="F2" s="15">
        <v>4</v>
      </c>
    </row>
    <row r="3" spans="1:6" x14ac:dyDescent="0.25">
      <c r="A3" s="15" t="s">
        <v>240</v>
      </c>
      <c r="B3" s="15" t="s">
        <v>169</v>
      </c>
      <c r="C3" s="15" t="s">
        <v>167</v>
      </c>
      <c r="D3" s="15" t="s">
        <v>177</v>
      </c>
      <c r="E3" s="15">
        <v>1</v>
      </c>
      <c r="F3" s="15">
        <v>4</v>
      </c>
    </row>
    <row r="4" spans="1:6" x14ac:dyDescent="0.25">
      <c r="A4" s="15" t="s">
        <v>240</v>
      </c>
      <c r="B4" s="15" t="s">
        <v>173</v>
      </c>
      <c r="C4" s="15" t="s">
        <v>167</v>
      </c>
      <c r="D4" s="15" t="s">
        <v>172</v>
      </c>
      <c r="E4" s="15">
        <v>1</v>
      </c>
      <c r="F4" s="15">
        <v>4</v>
      </c>
    </row>
    <row r="5" spans="1:6" x14ac:dyDescent="0.25">
      <c r="A5" s="15" t="s">
        <v>240</v>
      </c>
      <c r="B5" s="15" t="s">
        <v>176</v>
      </c>
      <c r="C5" s="15" t="s">
        <v>174</v>
      </c>
      <c r="D5" s="15" t="s">
        <v>178</v>
      </c>
      <c r="E5" s="15">
        <v>1</v>
      </c>
      <c r="F5" s="15">
        <v>4</v>
      </c>
    </row>
  </sheetData>
  <sheetProtection selectLockedCells="1" selectUnlockedCells="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75"/>
  <sheetViews>
    <sheetView showGridLines="0" workbookViewId="0">
      <selection activeCell="N18" sqref="N18"/>
    </sheetView>
  </sheetViews>
  <sheetFormatPr defaultRowHeight="15" x14ac:dyDescent="0.25"/>
  <cols>
    <col min="1" max="1" width="0.7109375" customWidth="1"/>
    <col min="2" max="2" width="41" customWidth="1"/>
    <col min="3" max="3" width="1" customWidth="1"/>
    <col min="4" max="4" width="3.5703125" customWidth="1"/>
    <col min="5" max="6" width="10.28515625" customWidth="1"/>
  </cols>
  <sheetData>
    <row r="1" spans="2:6" ht="45" x14ac:dyDescent="0.25">
      <c r="B1" s="445" t="s">
        <v>494</v>
      </c>
      <c r="C1" s="445"/>
      <c r="D1" s="454"/>
      <c r="E1" s="454"/>
      <c r="F1" s="454"/>
    </row>
    <row r="2" spans="2:6" x14ac:dyDescent="0.25">
      <c r="B2" s="445" t="s">
        <v>495</v>
      </c>
      <c r="C2" s="445"/>
      <c r="D2" s="454"/>
      <c r="E2" s="454"/>
      <c r="F2" s="454"/>
    </row>
    <row r="3" spans="2:6" x14ac:dyDescent="0.25">
      <c r="B3" s="446"/>
      <c r="C3" s="446"/>
      <c r="D3" s="455"/>
      <c r="E3" s="455"/>
      <c r="F3" s="455"/>
    </row>
    <row r="4" spans="2:6" ht="60" x14ac:dyDescent="0.25">
      <c r="B4" s="446" t="s">
        <v>496</v>
      </c>
      <c r="C4" s="446"/>
      <c r="D4" s="455"/>
      <c r="E4" s="455"/>
      <c r="F4" s="455"/>
    </row>
    <row r="5" spans="2:6" x14ac:dyDescent="0.25">
      <c r="B5" s="446"/>
      <c r="C5" s="446"/>
      <c r="D5" s="455"/>
      <c r="E5" s="455"/>
      <c r="F5" s="455"/>
    </row>
    <row r="6" spans="2:6" ht="45" x14ac:dyDescent="0.25">
      <c r="B6" s="445" t="s">
        <v>497</v>
      </c>
      <c r="C6" s="445"/>
      <c r="D6" s="454"/>
      <c r="E6" s="454" t="s">
        <v>498</v>
      </c>
      <c r="F6" s="454" t="s">
        <v>489</v>
      </c>
    </row>
    <row r="7" spans="2:6" ht="15.75" thickBot="1" x14ac:dyDescent="0.3">
      <c r="B7" s="446"/>
      <c r="C7" s="446"/>
      <c r="D7" s="455"/>
      <c r="E7" s="455"/>
      <c r="F7" s="455"/>
    </row>
    <row r="8" spans="2:6" ht="90" x14ac:dyDescent="0.25">
      <c r="B8" s="447" t="s">
        <v>499</v>
      </c>
      <c r="C8" s="448"/>
      <c r="D8" s="456"/>
      <c r="E8" s="456">
        <v>3</v>
      </c>
      <c r="F8" s="457"/>
    </row>
    <row r="9" spans="2:6" ht="30" x14ac:dyDescent="0.25">
      <c r="B9" s="449"/>
      <c r="C9" s="446"/>
      <c r="D9" s="455"/>
      <c r="E9" s="458" t="s">
        <v>500</v>
      </c>
      <c r="F9" s="459" t="s">
        <v>502</v>
      </c>
    </row>
    <row r="10" spans="2:6" ht="24.75" thickBot="1" x14ac:dyDescent="0.3">
      <c r="B10" s="450"/>
      <c r="C10" s="451"/>
      <c r="D10" s="460"/>
      <c r="E10" s="461" t="s">
        <v>501</v>
      </c>
      <c r="F10" s="462"/>
    </row>
    <row r="11" spans="2:6" ht="15.75" thickBot="1" x14ac:dyDescent="0.3">
      <c r="B11" s="446"/>
      <c r="C11" s="446"/>
      <c r="D11" s="455"/>
      <c r="E11" s="455"/>
      <c r="F11" s="455"/>
    </row>
    <row r="12" spans="2:6" ht="75" x14ac:dyDescent="0.25">
      <c r="B12" s="447" t="s">
        <v>503</v>
      </c>
      <c r="C12" s="448"/>
      <c r="D12" s="456"/>
      <c r="E12" s="456">
        <v>50</v>
      </c>
      <c r="F12" s="457"/>
    </row>
    <row r="13" spans="2:6" ht="30" x14ac:dyDescent="0.25">
      <c r="B13" s="449"/>
      <c r="C13" s="446"/>
      <c r="D13" s="455"/>
      <c r="E13" s="458" t="s">
        <v>504</v>
      </c>
      <c r="F13" s="459" t="s">
        <v>502</v>
      </c>
    </row>
    <row r="14" spans="2:6" ht="24" x14ac:dyDescent="0.25">
      <c r="B14" s="449"/>
      <c r="C14" s="446"/>
      <c r="D14" s="455"/>
      <c r="E14" s="458" t="s">
        <v>505</v>
      </c>
      <c r="F14" s="459"/>
    </row>
    <row r="15" spans="2:6" ht="24" x14ac:dyDescent="0.25">
      <c r="B15" s="449"/>
      <c r="C15" s="446"/>
      <c r="D15" s="455"/>
      <c r="E15" s="458" t="s">
        <v>506</v>
      </c>
      <c r="F15" s="459"/>
    </row>
    <row r="16" spans="2:6" ht="24" x14ac:dyDescent="0.25">
      <c r="B16" s="449"/>
      <c r="C16" s="446"/>
      <c r="D16" s="455"/>
      <c r="E16" s="458" t="s">
        <v>507</v>
      </c>
      <c r="F16" s="459"/>
    </row>
    <row r="17" spans="2:6" ht="24" x14ac:dyDescent="0.25">
      <c r="B17" s="449"/>
      <c r="C17" s="446"/>
      <c r="D17" s="455"/>
      <c r="E17" s="458" t="s">
        <v>508</v>
      </c>
      <c r="F17" s="459"/>
    </row>
    <row r="18" spans="2:6" ht="24" x14ac:dyDescent="0.25">
      <c r="B18" s="449"/>
      <c r="C18" s="446"/>
      <c r="D18" s="455"/>
      <c r="E18" s="458" t="s">
        <v>509</v>
      </c>
      <c r="F18" s="459"/>
    </row>
    <row r="19" spans="2:6" ht="24" x14ac:dyDescent="0.25">
      <c r="B19" s="449"/>
      <c r="C19" s="446"/>
      <c r="D19" s="455"/>
      <c r="E19" s="458" t="s">
        <v>510</v>
      </c>
      <c r="F19" s="459"/>
    </row>
    <row r="20" spans="2:6" ht="30" x14ac:dyDescent="0.25">
      <c r="B20" s="449"/>
      <c r="C20" s="446"/>
      <c r="D20" s="455"/>
      <c r="E20" s="458" t="s">
        <v>511</v>
      </c>
      <c r="F20" s="459" t="s">
        <v>502</v>
      </c>
    </row>
    <row r="21" spans="2:6" ht="24" x14ac:dyDescent="0.25">
      <c r="B21" s="449"/>
      <c r="C21" s="446"/>
      <c r="D21" s="455"/>
      <c r="E21" s="458" t="s">
        <v>512</v>
      </c>
      <c r="F21" s="459"/>
    </row>
    <row r="22" spans="2:6" ht="24" x14ac:dyDescent="0.25">
      <c r="B22" s="449"/>
      <c r="C22" s="446"/>
      <c r="D22" s="455"/>
      <c r="E22" s="458" t="s">
        <v>513</v>
      </c>
      <c r="F22" s="459"/>
    </row>
    <row r="23" spans="2:6" ht="24" x14ac:dyDescent="0.25">
      <c r="B23" s="449"/>
      <c r="C23" s="446"/>
      <c r="D23" s="455"/>
      <c r="E23" s="458" t="s">
        <v>514</v>
      </c>
      <c r="F23" s="459"/>
    </row>
    <row r="24" spans="2:6" ht="24" x14ac:dyDescent="0.25">
      <c r="B24" s="449"/>
      <c r="C24" s="446"/>
      <c r="D24" s="455"/>
      <c r="E24" s="458" t="s">
        <v>515</v>
      </c>
      <c r="F24" s="459"/>
    </row>
    <row r="25" spans="2:6" ht="24" x14ac:dyDescent="0.25">
      <c r="B25" s="449"/>
      <c r="C25" s="446"/>
      <c r="D25" s="455"/>
      <c r="E25" s="458" t="s">
        <v>516</v>
      </c>
      <c r="F25" s="459"/>
    </row>
    <row r="26" spans="2:6" ht="24" x14ac:dyDescent="0.25">
      <c r="B26" s="449"/>
      <c r="C26" s="446"/>
      <c r="D26" s="455"/>
      <c r="E26" s="458" t="s">
        <v>517</v>
      </c>
      <c r="F26" s="459"/>
    </row>
    <row r="27" spans="2:6" ht="24" x14ac:dyDescent="0.25">
      <c r="B27" s="449"/>
      <c r="C27" s="446"/>
      <c r="D27" s="455"/>
      <c r="E27" s="458" t="s">
        <v>518</v>
      </c>
      <c r="F27" s="459"/>
    </row>
    <row r="28" spans="2:6" ht="30" x14ac:dyDescent="0.25">
      <c r="B28" s="449"/>
      <c r="C28" s="446"/>
      <c r="D28" s="455"/>
      <c r="E28" s="458" t="s">
        <v>519</v>
      </c>
      <c r="F28" s="459" t="s">
        <v>502</v>
      </c>
    </row>
    <row r="29" spans="2:6" ht="24" x14ac:dyDescent="0.25">
      <c r="B29" s="449"/>
      <c r="C29" s="446"/>
      <c r="D29" s="455"/>
      <c r="E29" s="458" t="s">
        <v>520</v>
      </c>
      <c r="F29" s="459"/>
    </row>
    <row r="30" spans="2:6" ht="30" x14ac:dyDescent="0.25">
      <c r="B30" s="449"/>
      <c r="C30" s="446"/>
      <c r="D30" s="455"/>
      <c r="E30" s="458" t="s">
        <v>521</v>
      </c>
      <c r="F30" s="459" t="s">
        <v>502</v>
      </c>
    </row>
    <row r="31" spans="2:6" ht="24.75" thickBot="1" x14ac:dyDescent="0.3">
      <c r="B31" s="450"/>
      <c r="C31" s="451"/>
      <c r="D31" s="460"/>
      <c r="E31" s="461" t="s">
        <v>501</v>
      </c>
      <c r="F31" s="462"/>
    </row>
    <row r="32" spans="2:6" ht="15.75" thickBot="1" x14ac:dyDescent="0.3">
      <c r="B32" s="446"/>
      <c r="C32" s="446"/>
      <c r="D32" s="455"/>
      <c r="E32" s="455"/>
      <c r="F32" s="455"/>
    </row>
    <row r="33" spans="2:6" ht="60" x14ac:dyDescent="0.25">
      <c r="B33" s="447" t="s">
        <v>522</v>
      </c>
      <c r="C33" s="448"/>
      <c r="D33" s="456"/>
      <c r="E33" s="456">
        <v>25</v>
      </c>
      <c r="F33" s="457"/>
    </row>
    <row r="34" spans="2:6" ht="36" x14ac:dyDescent="0.25">
      <c r="B34" s="449"/>
      <c r="C34" s="446"/>
      <c r="D34" s="455"/>
      <c r="E34" s="458" t="s">
        <v>523</v>
      </c>
      <c r="F34" s="459" t="s">
        <v>502</v>
      </c>
    </row>
    <row r="35" spans="2:6" ht="30" x14ac:dyDescent="0.25">
      <c r="B35" s="449"/>
      <c r="C35" s="446"/>
      <c r="D35" s="455"/>
      <c r="E35" s="458" t="s">
        <v>524</v>
      </c>
      <c r="F35" s="459" t="s">
        <v>502</v>
      </c>
    </row>
    <row r="36" spans="2:6" ht="24" x14ac:dyDescent="0.25">
      <c r="B36" s="449"/>
      <c r="C36" s="446"/>
      <c r="D36" s="455"/>
      <c r="E36" s="458" t="s">
        <v>525</v>
      </c>
      <c r="F36" s="459"/>
    </row>
    <row r="37" spans="2:6" ht="24" x14ac:dyDescent="0.25">
      <c r="B37" s="449"/>
      <c r="C37" s="446"/>
      <c r="D37" s="455"/>
      <c r="E37" s="458" t="s">
        <v>526</v>
      </c>
      <c r="F37" s="459"/>
    </row>
    <row r="38" spans="2:6" ht="24" x14ac:dyDescent="0.25">
      <c r="B38" s="449"/>
      <c r="C38" s="446"/>
      <c r="D38" s="455"/>
      <c r="E38" s="458" t="s">
        <v>527</v>
      </c>
      <c r="F38" s="459"/>
    </row>
    <row r="39" spans="2:6" ht="24" x14ac:dyDescent="0.25">
      <c r="B39" s="449"/>
      <c r="C39" s="446"/>
      <c r="D39" s="455"/>
      <c r="E39" s="458" t="s">
        <v>528</v>
      </c>
      <c r="F39" s="459"/>
    </row>
    <row r="40" spans="2:6" ht="30" x14ac:dyDescent="0.25">
      <c r="B40" s="449"/>
      <c r="C40" s="446"/>
      <c r="D40" s="455"/>
      <c r="E40" s="458" t="s">
        <v>529</v>
      </c>
      <c r="F40" s="459" t="s">
        <v>502</v>
      </c>
    </row>
    <row r="41" spans="2:6" ht="24" x14ac:dyDescent="0.25">
      <c r="B41" s="449"/>
      <c r="C41" s="446"/>
      <c r="D41" s="455"/>
      <c r="E41" s="458" t="s">
        <v>530</v>
      </c>
      <c r="F41" s="459"/>
    </row>
    <row r="42" spans="2:6" ht="24" x14ac:dyDescent="0.25">
      <c r="B42" s="449"/>
      <c r="C42" s="446"/>
      <c r="D42" s="455"/>
      <c r="E42" s="458" t="s">
        <v>531</v>
      </c>
      <c r="F42" s="459"/>
    </row>
    <row r="43" spans="2:6" ht="24" x14ac:dyDescent="0.25">
      <c r="B43" s="449"/>
      <c r="C43" s="446"/>
      <c r="D43" s="455"/>
      <c r="E43" s="458" t="s">
        <v>532</v>
      </c>
      <c r="F43" s="459"/>
    </row>
    <row r="44" spans="2:6" ht="30" x14ac:dyDescent="0.25">
      <c r="B44" s="449"/>
      <c r="C44" s="446"/>
      <c r="D44" s="455"/>
      <c r="E44" s="458" t="s">
        <v>533</v>
      </c>
      <c r="F44" s="459" t="s">
        <v>502</v>
      </c>
    </row>
    <row r="45" spans="2:6" ht="30" x14ac:dyDescent="0.25">
      <c r="B45" s="449"/>
      <c r="C45" s="446"/>
      <c r="D45" s="455"/>
      <c r="E45" s="458" t="s">
        <v>534</v>
      </c>
      <c r="F45" s="459" t="s">
        <v>502</v>
      </c>
    </row>
    <row r="46" spans="2:6" ht="24.75" thickBot="1" x14ac:dyDescent="0.3">
      <c r="B46" s="450"/>
      <c r="C46" s="451"/>
      <c r="D46" s="460"/>
      <c r="E46" s="461" t="s">
        <v>535</v>
      </c>
      <c r="F46" s="462"/>
    </row>
    <row r="47" spans="2:6" ht="15.75" thickBot="1" x14ac:dyDescent="0.3">
      <c r="B47" s="446"/>
      <c r="C47" s="446"/>
      <c r="D47" s="455"/>
      <c r="E47" s="455"/>
      <c r="F47" s="455"/>
    </row>
    <row r="48" spans="2:6" ht="75" x14ac:dyDescent="0.25">
      <c r="B48" s="447" t="s">
        <v>536</v>
      </c>
      <c r="C48" s="448"/>
      <c r="D48" s="456"/>
      <c r="E48" s="456">
        <v>2</v>
      </c>
      <c r="F48" s="457"/>
    </row>
    <row r="49" spans="2:6" ht="30" x14ac:dyDescent="0.25">
      <c r="B49" s="449"/>
      <c r="C49" s="446"/>
      <c r="D49" s="455"/>
      <c r="E49" s="458" t="s">
        <v>537</v>
      </c>
      <c r="F49" s="459" t="s">
        <v>502</v>
      </c>
    </row>
    <row r="50" spans="2:6" x14ac:dyDescent="0.25">
      <c r="B50" s="449"/>
      <c r="C50" s="446"/>
      <c r="D50" s="455"/>
      <c r="E50" s="455"/>
      <c r="F50" s="459" t="s">
        <v>538</v>
      </c>
    </row>
    <row r="51" spans="2:6" x14ac:dyDescent="0.25">
      <c r="B51" s="449"/>
      <c r="C51" s="446"/>
      <c r="D51" s="455"/>
      <c r="E51" s="455"/>
      <c r="F51" s="459" t="s">
        <v>539</v>
      </c>
    </row>
    <row r="52" spans="2:6" ht="30" x14ac:dyDescent="0.25">
      <c r="B52" s="449"/>
      <c r="C52" s="446"/>
      <c r="D52" s="455"/>
      <c r="E52" s="458" t="s">
        <v>540</v>
      </c>
      <c r="F52" s="459" t="s">
        <v>502</v>
      </c>
    </row>
    <row r="53" spans="2:6" x14ac:dyDescent="0.25">
      <c r="B53" s="449"/>
      <c r="C53" s="446"/>
      <c r="D53" s="455"/>
      <c r="E53" s="455"/>
      <c r="F53" s="459" t="s">
        <v>538</v>
      </c>
    </row>
    <row r="54" spans="2:6" ht="15.75" thickBot="1" x14ac:dyDescent="0.3">
      <c r="B54" s="450"/>
      <c r="C54" s="451"/>
      <c r="D54" s="460"/>
      <c r="E54" s="460"/>
      <c r="F54" s="462" t="s">
        <v>539</v>
      </c>
    </row>
    <row r="55" spans="2:6" x14ac:dyDescent="0.25">
      <c r="B55" s="446"/>
      <c r="C55" s="446"/>
      <c r="D55" s="455"/>
      <c r="E55" s="455"/>
      <c r="F55" s="455"/>
    </row>
    <row r="56" spans="2:6" x14ac:dyDescent="0.25">
      <c r="B56" s="446"/>
      <c r="C56" s="446"/>
      <c r="D56" s="455"/>
      <c r="E56" s="455"/>
      <c r="F56" s="455"/>
    </row>
    <row r="57" spans="2:6" x14ac:dyDescent="0.25">
      <c r="B57" s="445" t="s">
        <v>541</v>
      </c>
      <c r="C57" s="445"/>
      <c r="D57" s="454"/>
      <c r="E57" s="454"/>
      <c r="F57" s="454"/>
    </row>
    <row r="58" spans="2:6" ht="15.75" thickBot="1" x14ac:dyDescent="0.3">
      <c r="B58" s="446"/>
      <c r="C58" s="446"/>
      <c r="D58" s="455"/>
      <c r="E58" s="455"/>
      <c r="F58" s="455"/>
    </row>
    <row r="59" spans="2:6" ht="75.75" thickBot="1" x14ac:dyDescent="0.3">
      <c r="B59" s="452" t="s">
        <v>542</v>
      </c>
      <c r="C59" s="453"/>
      <c r="D59" s="463"/>
      <c r="E59" s="463">
        <v>394</v>
      </c>
      <c r="F59" s="464" t="s">
        <v>502</v>
      </c>
    </row>
    <row r="60" spans="2:6" ht="15.75" thickBot="1" x14ac:dyDescent="0.3">
      <c r="B60" s="446"/>
      <c r="C60" s="446"/>
      <c r="D60" s="455"/>
      <c r="E60" s="455"/>
      <c r="F60" s="455"/>
    </row>
    <row r="61" spans="2:6" ht="75" x14ac:dyDescent="0.25">
      <c r="B61" s="447" t="s">
        <v>543</v>
      </c>
      <c r="C61" s="448"/>
      <c r="D61" s="456"/>
      <c r="E61" s="456">
        <v>25</v>
      </c>
      <c r="F61" s="457"/>
    </row>
    <row r="62" spans="2:6" ht="36" x14ac:dyDescent="0.25">
      <c r="B62" s="449"/>
      <c r="C62" s="446"/>
      <c r="D62" s="455"/>
      <c r="E62" s="458" t="s">
        <v>523</v>
      </c>
      <c r="F62" s="459" t="s">
        <v>538</v>
      </c>
    </row>
    <row r="63" spans="2:6" ht="24" x14ac:dyDescent="0.25">
      <c r="B63" s="449"/>
      <c r="C63" s="446"/>
      <c r="D63" s="455"/>
      <c r="E63" s="458" t="s">
        <v>524</v>
      </c>
      <c r="F63" s="459" t="s">
        <v>538</v>
      </c>
    </row>
    <row r="64" spans="2:6" ht="24" x14ac:dyDescent="0.25">
      <c r="B64" s="449"/>
      <c r="C64" s="446"/>
      <c r="D64" s="455"/>
      <c r="E64" s="458" t="s">
        <v>525</v>
      </c>
      <c r="F64" s="459"/>
    </row>
    <row r="65" spans="2:6" ht="24" x14ac:dyDescent="0.25">
      <c r="B65" s="449"/>
      <c r="C65" s="446"/>
      <c r="D65" s="455"/>
      <c r="E65" s="458" t="s">
        <v>526</v>
      </c>
      <c r="F65" s="459"/>
    </row>
    <row r="66" spans="2:6" ht="24" x14ac:dyDescent="0.25">
      <c r="B66" s="449"/>
      <c r="C66" s="446"/>
      <c r="D66" s="455"/>
      <c r="E66" s="458" t="s">
        <v>527</v>
      </c>
      <c r="F66" s="459"/>
    </row>
    <row r="67" spans="2:6" ht="24" x14ac:dyDescent="0.25">
      <c r="B67" s="449"/>
      <c r="C67" s="446"/>
      <c r="D67" s="455"/>
      <c r="E67" s="458" t="s">
        <v>528</v>
      </c>
      <c r="F67" s="459"/>
    </row>
    <row r="68" spans="2:6" ht="24" x14ac:dyDescent="0.25">
      <c r="B68" s="449"/>
      <c r="C68" s="446"/>
      <c r="D68" s="455"/>
      <c r="E68" s="458" t="s">
        <v>529</v>
      </c>
      <c r="F68" s="459" t="s">
        <v>538</v>
      </c>
    </row>
    <row r="69" spans="2:6" ht="24" x14ac:dyDescent="0.25">
      <c r="B69" s="449"/>
      <c r="C69" s="446"/>
      <c r="D69" s="455"/>
      <c r="E69" s="458" t="s">
        <v>530</v>
      </c>
      <c r="F69" s="459"/>
    </row>
    <row r="70" spans="2:6" ht="24" x14ac:dyDescent="0.25">
      <c r="B70" s="449"/>
      <c r="C70" s="446"/>
      <c r="D70" s="455"/>
      <c r="E70" s="458" t="s">
        <v>531</v>
      </c>
      <c r="F70" s="459"/>
    </row>
    <row r="71" spans="2:6" ht="24" x14ac:dyDescent="0.25">
      <c r="B71" s="449"/>
      <c r="C71" s="446"/>
      <c r="D71" s="455"/>
      <c r="E71" s="458" t="s">
        <v>532</v>
      </c>
      <c r="F71" s="459"/>
    </row>
    <row r="72" spans="2:6" ht="24" x14ac:dyDescent="0.25">
      <c r="B72" s="449"/>
      <c r="C72" s="446"/>
      <c r="D72" s="455"/>
      <c r="E72" s="458" t="s">
        <v>533</v>
      </c>
      <c r="F72" s="459" t="s">
        <v>538</v>
      </c>
    </row>
    <row r="73" spans="2:6" ht="24" x14ac:dyDescent="0.25">
      <c r="B73" s="449"/>
      <c r="C73" s="446"/>
      <c r="D73" s="455"/>
      <c r="E73" s="458" t="s">
        <v>534</v>
      </c>
      <c r="F73" s="459" t="s">
        <v>538</v>
      </c>
    </row>
    <row r="74" spans="2:6" ht="24.75" thickBot="1" x14ac:dyDescent="0.3">
      <c r="B74" s="450"/>
      <c r="C74" s="451"/>
      <c r="D74" s="460"/>
      <c r="E74" s="461" t="s">
        <v>535</v>
      </c>
      <c r="F74" s="462"/>
    </row>
    <row r="75" spans="2:6" x14ac:dyDescent="0.25">
      <c r="B75" s="446"/>
      <c r="C75" s="446"/>
      <c r="D75" s="455"/>
      <c r="E75" s="455"/>
      <c r="F75" s="455"/>
    </row>
  </sheetData>
  <hyperlinks>
    <hyperlink ref="E9" location="'Table_4'!U11:U12" display="'Table_4'!U11:U12"/>
    <hyperlink ref="E10" location="'Table_4'!P15:P16" display="'Table_4'!P15:P16"/>
    <hyperlink ref="E13" location="'Table_1'!G18:G19" display="'Table_1'!G18:G19"/>
    <hyperlink ref="E14" location="'Table_1'!S17:S19" display="'Table_1'!S17:S19"/>
    <hyperlink ref="E15" location="'Table_1'!S8:S16" display="'Table_1'!S8:S16"/>
    <hyperlink ref="E16" location="'Table_1'!AA8:AA18" display="'Table_1'!AA8:AA18"/>
    <hyperlink ref="E17" location="'Table_1'!K18:K19" display="'Table_1'!K18:K19"/>
    <hyperlink ref="E18" location="'Table_1'!O18:O19" display="'Table_1'!O18:O19"/>
    <hyperlink ref="E19" location="'Table_1'!W18:W19" display="'Table_1'!W18:W19"/>
    <hyperlink ref="E20" location="'Table_2'!G12:G13" display="'Table_2'!G12:G13"/>
    <hyperlink ref="E21" location="'Table_2'!K12" display="'Table_2'!K12"/>
    <hyperlink ref="E22" location="'Table_2'!O11:O12" display="'Table_2'!O11:O12"/>
    <hyperlink ref="E23" location="'Table_2'!S12" display="'Table_2'!S12"/>
    <hyperlink ref="E24" location="'Table_2'!O8:O10" display="'Table_2'!O8:O10"/>
    <hyperlink ref="E25" location="'Table_2'!W8:W9" display="'Table_2'!W8:W9"/>
    <hyperlink ref="E26" location="'Table_2'!W10:W12" display="'Table_2'!W10:W12"/>
    <hyperlink ref="E27" location="'Table_2'!K13:S13" display="'Table_2'!K13:S13"/>
    <hyperlink ref="E28" location="'Table_3'!G8:G9" display="'Table_3'!G8:G9"/>
    <hyperlink ref="E29" location="'Table_3'!K8:K11" display="'Table_3'!K8:K11"/>
    <hyperlink ref="E30" location="'Table_4'!T8:U16" display="'Table_4'!T8:U16"/>
    <hyperlink ref="E31" location="'Table_4'!P15:P16" display="'Table_4'!P15:P16"/>
    <hyperlink ref="E34" location="'GETTING STARTED'!E9" display="'GETTING STARTED'!E9"/>
    <hyperlink ref="E35" location="'Table_1'!H8:I18" display="'Table_1'!H8:I18"/>
    <hyperlink ref="E36" location="'Table_1'!P8:Q18" display="'Table_1'!P8:Q18"/>
    <hyperlink ref="E37" location="'Table_1'!T8:U18" display="'Table_1'!T8:U18"/>
    <hyperlink ref="E38" location="'Table_1'!L8:M18" display="'Table_1'!L8:M18"/>
    <hyperlink ref="E39" location="'Table_1'!X8:Y18" display="'Table_1'!X8:Y18"/>
    <hyperlink ref="E40" location="'Table_2'!P8:Q12" display="'Table_2'!P8:Q12"/>
    <hyperlink ref="E41" location="'Table_2'!L8:M12" display="'Table_2'!L8:M12"/>
    <hyperlink ref="E42" location="'Table_2'!H8:I12" display="'Table_2'!H8:I12"/>
    <hyperlink ref="E43" location="'Table_2'!T8:U12" display="'Table_2'!T8:U12"/>
    <hyperlink ref="E44" location="'Table_3'!H8:I11" display="'Table_3'!H8:I11"/>
    <hyperlink ref="E45" location="'Table_4'!Q8:R9" display="'Table_4'!Q8:R9"/>
    <hyperlink ref="E46" location="'Table_4'!Q11:R16" display="'Table_4'!Q11:R16"/>
    <hyperlink ref="E49" location="'Table_1'!AA18" display="'Table_1'!AA18"/>
    <hyperlink ref="E52" location="'Table_2'!W12" display="'Table_2'!W12"/>
    <hyperlink ref="E62" location="'GETTING STARTED'!E9" display="'GETTING STARTED'!E9"/>
    <hyperlink ref="E63" location="'Table_1'!H8:I18" display="'Table_1'!H8:I18"/>
    <hyperlink ref="E64" location="'Table_1'!P8:Q18" display="'Table_1'!P8:Q18"/>
    <hyperlink ref="E65" location="'Table_1'!T8:U18" display="'Table_1'!T8:U18"/>
    <hyperlink ref="E66" location="'Table_1'!L8:M18" display="'Table_1'!L8:M18"/>
    <hyperlink ref="E67" location="'Table_1'!X8:Y18" display="'Table_1'!X8:Y18"/>
    <hyperlink ref="E68" location="'Table_2'!P8:Q12" display="'Table_2'!P8:Q12"/>
    <hyperlink ref="E69" location="'Table_2'!L8:M12" display="'Table_2'!L8:M12"/>
    <hyperlink ref="E70" location="'Table_2'!H8:I12" display="'Table_2'!H8:I12"/>
    <hyperlink ref="E71" location="'Table_2'!T8:U12" display="'Table_2'!T8:U12"/>
    <hyperlink ref="E72" location="'Table_3'!H8:I11" display="'Table_3'!H8:I11"/>
    <hyperlink ref="E73" location="'Table_4'!Q8:R9" display="'Table_4'!Q8:R9"/>
    <hyperlink ref="E74" location="'Table_4'!Q11:R16" display="'Table_4'!Q11:R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B9C337"/>
    <pageSetUpPr fitToPage="1"/>
  </sheetPr>
  <dimension ref="A1:BI101"/>
  <sheetViews>
    <sheetView zoomScaleNormal="100" workbookViewId="0"/>
  </sheetViews>
  <sheetFormatPr defaultColWidth="8.7109375" defaultRowHeight="12.75" x14ac:dyDescent="0.2"/>
  <cols>
    <col min="1" max="2" width="1.42578125" style="307" customWidth="1"/>
    <col min="3" max="3" width="17.28515625" style="307" customWidth="1"/>
    <col min="4" max="4" width="20" style="307" customWidth="1"/>
    <col min="5" max="5" width="66.7109375" style="307" customWidth="1"/>
    <col min="6" max="6" width="28.28515625" style="307" customWidth="1"/>
    <col min="7" max="7" width="1.28515625" style="307" customWidth="1"/>
    <col min="8" max="16384" width="8.7109375" style="307"/>
  </cols>
  <sheetData>
    <row r="1" spans="1:61" s="237" customFormat="1" thickBot="1" x14ac:dyDescent="0.3">
      <c r="E1" s="238"/>
      <c r="F1" s="238"/>
      <c r="G1" s="238"/>
      <c r="H1" s="238"/>
      <c r="I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row>
    <row r="2" spans="1:61" s="242" customFormat="1" ht="42" customHeight="1" x14ac:dyDescent="0.2">
      <c r="B2" s="239"/>
      <c r="C2" s="273"/>
      <c r="D2" s="274"/>
      <c r="E2" s="274"/>
      <c r="F2" s="274"/>
      <c r="G2" s="275"/>
      <c r="H2" s="241"/>
      <c r="I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row>
    <row r="3" spans="1:61" s="237" customFormat="1" ht="17.25" customHeight="1" x14ac:dyDescent="0.25">
      <c r="B3" s="249"/>
      <c r="C3" s="276"/>
      <c r="D3" s="277"/>
      <c r="E3" s="277"/>
      <c r="F3" s="228" t="str">
        <f>UPPER(Lists!K3)</f>
        <v>STATISTICAL OFFICE OF THE EUROPEAN UNION</v>
      </c>
      <c r="G3" s="278"/>
      <c r="H3" s="238"/>
      <c r="I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row>
    <row r="4" spans="1:61" s="237" customFormat="1" ht="22.5" customHeight="1" x14ac:dyDescent="0.25">
      <c r="B4" s="249"/>
      <c r="C4" s="663" t="str">
        <f>UPPER(Lists!K7)</f>
        <v>ANNUAL REPORTING OF END-OF-LIFE VEHICLES</v>
      </c>
      <c r="D4" s="663"/>
      <c r="E4" s="663"/>
      <c r="F4" s="663"/>
      <c r="G4" s="27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row>
    <row r="5" spans="1:61" s="237" customFormat="1" ht="21.75" customHeight="1" x14ac:dyDescent="0.25">
      <c r="B5" s="251"/>
      <c r="C5" s="649" t="str">
        <f>CONCATENATE(Lists!K8," DATA COLLECTION")</f>
        <v>2023 DATA COLLECTION</v>
      </c>
      <c r="D5" s="649"/>
      <c r="E5" s="649"/>
      <c r="F5" s="649"/>
      <c r="G5" s="27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row>
    <row r="6" spans="1:61" s="237" customFormat="1" ht="15" customHeight="1" thickBot="1" x14ac:dyDescent="0.3">
      <c r="B6" s="251"/>
      <c r="C6" s="253"/>
      <c r="D6" s="253"/>
      <c r="E6" s="253"/>
      <c r="F6" s="253"/>
      <c r="G6" s="27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row>
    <row r="7" spans="1:61" s="248" customFormat="1" ht="39" customHeight="1" thickBot="1" x14ac:dyDescent="0.3">
      <c r="B7" s="254"/>
      <c r="C7" s="664" t="s">
        <v>369</v>
      </c>
      <c r="D7" s="664"/>
      <c r="E7" s="664"/>
      <c r="F7" s="664"/>
      <c r="G7" s="279"/>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row>
    <row r="8" spans="1:61" s="3" customFormat="1" ht="36.6" customHeight="1" x14ac:dyDescent="0.25">
      <c r="A8" s="280"/>
      <c r="B8" s="281"/>
      <c r="C8" s="665" t="s">
        <v>434</v>
      </c>
      <c r="D8" s="665"/>
      <c r="E8" s="665"/>
      <c r="F8" s="665"/>
      <c r="G8" s="282"/>
    </row>
    <row r="9" spans="1:61" s="3" customFormat="1" ht="43.15" customHeight="1" x14ac:dyDescent="0.25">
      <c r="A9" s="280"/>
      <c r="B9" s="281"/>
      <c r="C9" s="652" t="s">
        <v>433</v>
      </c>
      <c r="D9" s="652"/>
      <c r="E9" s="652"/>
      <c r="F9" s="652"/>
      <c r="G9" s="282"/>
    </row>
    <row r="10" spans="1:61" s="3" customFormat="1" ht="42.6" customHeight="1" x14ac:dyDescent="0.25">
      <c r="A10" s="280"/>
      <c r="B10" s="281"/>
      <c r="C10" s="652" t="s">
        <v>435</v>
      </c>
      <c r="D10" s="652"/>
      <c r="E10" s="652"/>
      <c r="F10" s="652"/>
      <c r="G10" s="282"/>
    </row>
    <row r="11" spans="1:61" s="3" customFormat="1" ht="24.75" customHeight="1" x14ac:dyDescent="0.25">
      <c r="A11" s="280"/>
      <c r="B11" s="281"/>
      <c r="C11" s="665" t="s">
        <v>215</v>
      </c>
      <c r="D11" s="665"/>
      <c r="E11" s="665"/>
      <c r="F11" s="665"/>
      <c r="G11" s="282"/>
    </row>
    <row r="12" spans="1:61" s="3" customFormat="1" ht="18" customHeight="1" x14ac:dyDescent="0.25">
      <c r="A12" s="280"/>
      <c r="B12" s="281"/>
      <c r="C12" s="651" t="s">
        <v>370</v>
      </c>
      <c r="D12" s="651"/>
      <c r="E12" s="651"/>
      <c r="F12" s="651"/>
      <c r="G12" s="282"/>
    </row>
    <row r="13" spans="1:61" s="3" customFormat="1" ht="18" customHeight="1" x14ac:dyDescent="0.25">
      <c r="A13" s="280"/>
      <c r="B13" s="281"/>
      <c r="C13" s="651" t="s">
        <v>371</v>
      </c>
      <c r="D13" s="651"/>
      <c r="E13" s="651"/>
      <c r="F13" s="651"/>
      <c r="G13" s="282"/>
    </row>
    <row r="14" spans="1:61" s="3" customFormat="1" ht="18" customHeight="1" x14ac:dyDescent="0.25">
      <c r="A14" s="280"/>
      <c r="B14" s="281"/>
      <c r="C14" s="651" t="s">
        <v>454</v>
      </c>
      <c r="D14" s="651"/>
      <c r="E14" s="651"/>
      <c r="F14" s="651"/>
      <c r="G14" s="282"/>
    </row>
    <row r="15" spans="1:61" s="3" customFormat="1" ht="18" customHeight="1" x14ac:dyDescent="0.25">
      <c r="A15" s="280"/>
      <c r="B15" s="281"/>
      <c r="C15" s="651" t="s">
        <v>455</v>
      </c>
      <c r="D15" s="651"/>
      <c r="E15" s="651"/>
      <c r="F15" s="651"/>
      <c r="G15" s="282"/>
    </row>
    <row r="16" spans="1:61" s="3" customFormat="1" ht="18" customHeight="1" x14ac:dyDescent="0.25">
      <c r="A16" s="280"/>
      <c r="B16" s="281"/>
      <c r="C16" s="651" t="s">
        <v>372</v>
      </c>
      <c r="D16" s="651"/>
      <c r="E16" s="651"/>
      <c r="F16" s="651"/>
      <c r="G16" s="282"/>
    </row>
    <row r="17" spans="1:7" s="3" customFormat="1" ht="15" customHeight="1" x14ac:dyDescent="0.25">
      <c r="A17" s="280"/>
      <c r="B17" s="281"/>
      <c r="C17" s="283"/>
      <c r="D17" s="283"/>
      <c r="E17" s="283"/>
      <c r="F17" s="283"/>
      <c r="G17" s="282"/>
    </row>
    <row r="18" spans="1:7" s="3" customFormat="1" ht="17.25" customHeight="1" x14ac:dyDescent="0.25">
      <c r="A18" s="280"/>
      <c r="B18" s="281"/>
      <c r="C18" s="654" t="s">
        <v>373</v>
      </c>
      <c r="D18" s="654"/>
      <c r="E18" s="654"/>
      <c r="F18" s="654"/>
      <c r="G18" s="282"/>
    </row>
    <row r="19" spans="1:7" s="3" customFormat="1" ht="7.5" customHeight="1" x14ac:dyDescent="0.25">
      <c r="A19" s="280"/>
      <c r="B19" s="281"/>
      <c r="C19" s="284"/>
      <c r="D19" s="284"/>
      <c r="E19" s="284"/>
      <c r="F19" s="284"/>
      <c r="G19" s="282"/>
    </row>
    <row r="20" spans="1:7" s="3" customFormat="1" ht="45" customHeight="1" x14ac:dyDescent="0.25">
      <c r="A20" s="280"/>
      <c r="B20" s="281"/>
      <c r="C20" s="652" t="s">
        <v>638</v>
      </c>
      <c r="D20" s="652"/>
      <c r="E20" s="652"/>
      <c r="F20" s="652"/>
      <c r="G20" s="282"/>
    </row>
    <row r="21" spans="1:7" s="3" customFormat="1" ht="8.25" customHeight="1" x14ac:dyDescent="0.25">
      <c r="A21" s="280"/>
      <c r="B21" s="281"/>
      <c r="C21" s="284"/>
      <c r="D21" s="284"/>
      <c r="E21" s="284"/>
      <c r="F21" s="284"/>
      <c r="G21" s="282"/>
    </row>
    <row r="22" spans="1:7" s="3" customFormat="1" ht="37.5" customHeight="1" x14ac:dyDescent="0.25">
      <c r="A22" s="280"/>
      <c r="B22" s="281"/>
      <c r="C22" s="651" t="s">
        <v>374</v>
      </c>
      <c r="D22" s="651"/>
      <c r="E22" s="651"/>
      <c r="F22" s="651"/>
      <c r="G22" s="282"/>
    </row>
    <row r="23" spans="1:7" s="3" customFormat="1" ht="8.25" customHeight="1" x14ac:dyDescent="0.25">
      <c r="A23" s="280"/>
      <c r="B23" s="281"/>
      <c r="C23" s="284"/>
      <c r="D23" s="284"/>
      <c r="E23" s="284"/>
      <c r="F23" s="284"/>
      <c r="G23" s="282"/>
    </row>
    <row r="24" spans="1:7" s="3" customFormat="1" ht="17.25" customHeight="1" x14ac:dyDescent="0.25">
      <c r="A24" s="280"/>
      <c r="B24" s="281"/>
      <c r="C24" s="653" t="s">
        <v>375</v>
      </c>
      <c r="D24" s="653"/>
      <c r="E24" s="653"/>
      <c r="F24" s="653"/>
      <c r="G24" s="282"/>
    </row>
    <row r="25" spans="1:7" s="3" customFormat="1" ht="17.25" customHeight="1" x14ac:dyDescent="0.25">
      <c r="A25" s="280"/>
      <c r="B25" s="281"/>
      <c r="C25" s="284" t="s">
        <v>376</v>
      </c>
      <c r="D25" s="285" t="str">
        <f>Lists!K12</f>
        <v>WASTE</v>
      </c>
      <c r="E25" s="284"/>
      <c r="F25" s="284"/>
      <c r="G25" s="282"/>
    </row>
    <row r="26" spans="1:7" s="3" customFormat="1" ht="15" customHeight="1" x14ac:dyDescent="0.25">
      <c r="A26" s="280"/>
      <c r="B26" s="281"/>
      <c r="C26" s="284" t="s">
        <v>377</v>
      </c>
      <c r="D26" s="285" t="str">
        <f>Lists!K13</f>
        <v>WASTE_ELVDAT_A</v>
      </c>
      <c r="E26" s="284"/>
      <c r="F26" s="284"/>
      <c r="G26" s="282"/>
    </row>
    <row r="27" spans="1:7" s="3" customFormat="1" ht="6.75" customHeight="1" x14ac:dyDescent="0.25">
      <c r="A27" s="280"/>
      <c r="B27" s="281"/>
      <c r="C27" s="284"/>
      <c r="D27" s="285"/>
      <c r="E27" s="284"/>
      <c r="F27" s="284"/>
      <c r="G27" s="282"/>
    </row>
    <row r="28" spans="1:7" s="3" customFormat="1" ht="14.25" x14ac:dyDescent="0.25">
      <c r="A28" s="280"/>
      <c r="B28" s="281"/>
      <c r="C28" s="651" t="s">
        <v>378</v>
      </c>
      <c r="D28" s="651"/>
      <c r="E28" s="651"/>
      <c r="F28" s="651"/>
      <c r="G28" s="282"/>
    </row>
    <row r="29" spans="1:7" s="3" customFormat="1" ht="17.25" customHeight="1" x14ac:dyDescent="0.25">
      <c r="A29" s="280"/>
      <c r="B29" s="281"/>
      <c r="C29" s="284" t="s">
        <v>379</v>
      </c>
      <c r="D29" s="286" t="str">
        <f>Lists!K14</f>
        <v>https://webgate.ec.europa.eu/edamis/helpcenter/website/index.htm</v>
      </c>
      <c r="E29" s="284"/>
      <c r="F29" s="284"/>
      <c r="G29" s="282"/>
    </row>
    <row r="30" spans="1:7" s="3" customFormat="1" ht="17.25" customHeight="1" x14ac:dyDescent="0.25">
      <c r="A30" s="280"/>
      <c r="B30" s="281"/>
      <c r="C30" s="284" t="s">
        <v>380</v>
      </c>
      <c r="D30" s="285" t="str">
        <f>Lists!K15</f>
        <v>estat-support-edamis@ec.europa.eu</v>
      </c>
      <c r="E30" s="284"/>
      <c r="F30" s="284"/>
      <c r="G30" s="282"/>
    </row>
    <row r="31" spans="1:7" s="3" customFormat="1" ht="17.25" customHeight="1" x14ac:dyDescent="0.25">
      <c r="A31" s="280"/>
      <c r="B31" s="281"/>
      <c r="C31" s="284" t="s">
        <v>381</v>
      </c>
      <c r="D31" s="285" t="str">
        <f>Lists!K17</f>
        <v>(+352) 4301 33213</v>
      </c>
      <c r="E31" s="284"/>
      <c r="F31" s="284"/>
      <c r="G31" s="282"/>
    </row>
    <row r="32" spans="1:7" s="3" customFormat="1" ht="20.25" customHeight="1" x14ac:dyDescent="0.2">
      <c r="A32" s="280"/>
      <c r="B32" s="281"/>
      <c r="C32" s="287" t="s">
        <v>382</v>
      </c>
      <c r="D32" s="285"/>
      <c r="E32" s="284"/>
      <c r="F32" s="284"/>
      <c r="G32" s="282"/>
    </row>
    <row r="33" spans="1:7" s="3" customFormat="1" ht="17.25" customHeight="1" x14ac:dyDescent="0.25">
      <c r="A33" s="280"/>
      <c r="B33" s="281"/>
      <c r="C33" s="284" t="s">
        <v>380</v>
      </c>
      <c r="D33" s="285" t="str">
        <f>Lists!K18</f>
        <v>ESTAT-WASTE-STATISTICS@EC.EUROPA.EU</v>
      </c>
      <c r="E33" s="284"/>
      <c r="F33" s="284"/>
      <c r="G33" s="282"/>
    </row>
    <row r="34" spans="1:7" s="3" customFormat="1" ht="7.5" customHeight="1" x14ac:dyDescent="0.25">
      <c r="A34" s="280"/>
      <c r="B34" s="281"/>
      <c r="C34" s="284"/>
      <c r="D34" s="284"/>
      <c r="E34" s="284"/>
      <c r="F34" s="284"/>
      <c r="G34" s="282"/>
    </row>
    <row r="35" spans="1:7" s="3" customFormat="1" ht="17.25" customHeight="1" x14ac:dyDescent="0.25">
      <c r="A35" s="280"/>
      <c r="B35" s="281"/>
      <c r="C35" s="654" t="s">
        <v>383</v>
      </c>
      <c r="D35" s="654"/>
      <c r="E35" s="654"/>
      <c r="F35" s="654"/>
      <c r="G35" s="282"/>
    </row>
    <row r="36" spans="1:7" s="3" customFormat="1" ht="4.5" customHeight="1" x14ac:dyDescent="0.25">
      <c r="A36" s="280"/>
      <c r="B36" s="281"/>
      <c r="C36" s="284"/>
      <c r="D36" s="284"/>
      <c r="E36" s="284"/>
      <c r="F36" s="284"/>
      <c r="G36" s="282"/>
    </row>
    <row r="37" spans="1:7" s="3" customFormat="1" ht="25.5" customHeight="1" x14ac:dyDescent="0.25">
      <c r="A37" s="280"/>
      <c r="B37" s="281"/>
      <c r="C37" s="653" t="s">
        <v>384</v>
      </c>
      <c r="D37" s="653"/>
      <c r="E37" s="653"/>
      <c r="F37" s="653"/>
      <c r="G37" s="282"/>
    </row>
    <row r="38" spans="1:7" s="3" customFormat="1" ht="17.25" customHeight="1" thickBot="1" x14ac:dyDescent="0.3">
      <c r="A38" s="280"/>
      <c r="B38" s="281"/>
      <c r="C38" s="288" t="s">
        <v>84</v>
      </c>
      <c r="D38" s="288" t="s">
        <v>83</v>
      </c>
      <c r="E38" s="284"/>
      <c r="F38" s="284"/>
      <c r="G38" s="282"/>
    </row>
    <row r="39" spans="1:7" s="3" customFormat="1" ht="17.25" customHeight="1" x14ac:dyDescent="0.25">
      <c r="A39" s="280"/>
      <c r="B39" s="281"/>
      <c r="C39" s="289" t="s">
        <v>82</v>
      </c>
      <c r="D39" s="289">
        <v>0</v>
      </c>
      <c r="E39" s="284"/>
      <c r="F39" s="284"/>
      <c r="G39" s="282"/>
    </row>
    <row r="40" spans="1:7" s="3" customFormat="1" ht="17.25" customHeight="1" x14ac:dyDescent="0.25">
      <c r="A40" s="280"/>
      <c r="B40" s="281"/>
      <c r="C40" s="290" t="s">
        <v>81</v>
      </c>
      <c r="D40" s="291"/>
      <c r="E40" s="292" t="s">
        <v>320</v>
      </c>
      <c r="F40" s="284"/>
      <c r="G40" s="282"/>
    </row>
    <row r="41" spans="1:7" s="3" customFormat="1" ht="10.5" customHeight="1" x14ac:dyDescent="0.25">
      <c r="A41" s="280"/>
      <c r="B41" s="281"/>
      <c r="C41" s="284"/>
      <c r="D41" s="284"/>
      <c r="E41" s="284"/>
      <c r="F41" s="284"/>
      <c r="G41" s="282"/>
    </row>
    <row r="42" spans="1:7" s="3" customFormat="1" ht="18.600000000000001" customHeight="1" x14ac:dyDescent="0.25">
      <c r="A42" s="280"/>
      <c r="B42" s="281"/>
      <c r="C42" s="653" t="s">
        <v>80</v>
      </c>
      <c r="D42" s="653"/>
      <c r="E42" s="653"/>
      <c r="F42" s="653"/>
      <c r="G42" s="282"/>
    </row>
    <row r="43" spans="1:7" s="3" customFormat="1" ht="18.600000000000001" customHeight="1" x14ac:dyDescent="0.25">
      <c r="A43" s="280"/>
      <c r="B43" s="281"/>
      <c r="C43" s="653" t="s">
        <v>79</v>
      </c>
      <c r="D43" s="653"/>
      <c r="E43" s="653"/>
      <c r="F43" s="653"/>
      <c r="G43" s="282"/>
    </row>
    <row r="44" spans="1:7" s="3" customFormat="1" ht="18.600000000000001" customHeight="1" x14ac:dyDescent="0.25">
      <c r="A44" s="280"/>
      <c r="B44" s="281"/>
      <c r="C44" s="651" t="s">
        <v>319</v>
      </c>
      <c r="D44" s="651"/>
      <c r="E44" s="651"/>
      <c r="F44" s="651"/>
      <c r="G44" s="282"/>
    </row>
    <row r="45" spans="1:7" s="3" customFormat="1" ht="18.600000000000001" customHeight="1" x14ac:dyDescent="0.25">
      <c r="A45" s="280"/>
      <c r="B45" s="281"/>
      <c r="C45" s="653" t="s">
        <v>78</v>
      </c>
      <c r="D45" s="653"/>
      <c r="E45" s="653"/>
      <c r="F45" s="653"/>
      <c r="G45" s="282"/>
    </row>
    <row r="46" spans="1:7" s="3" customFormat="1" ht="18.600000000000001" customHeight="1" x14ac:dyDescent="0.25">
      <c r="A46" s="280"/>
      <c r="B46" s="281"/>
      <c r="C46" s="653" t="s">
        <v>189</v>
      </c>
      <c r="D46" s="653"/>
      <c r="E46" s="653"/>
      <c r="F46" s="653"/>
      <c r="G46" s="282"/>
    </row>
    <row r="47" spans="1:7" s="3" customFormat="1" ht="10.15" customHeight="1" x14ac:dyDescent="0.25">
      <c r="A47" s="280"/>
      <c r="B47" s="281"/>
      <c r="C47" s="284"/>
      <c r="D47" s="284"/>
      <c r="E47" s="284"/>
      <c r="F47" s="284"/>
      <c r="G47" s="282"/>
    </row>
    <row r="48" spans="1:7" s="3" customFormat="1" ht="5.25" customHeight="1" x14ac:dyDescent="0.25">
      <c r="A48" s="280"/>
      <c r="B48" s="281"/>
      <c r="C48" s="284"/>
      <c r="D48" s="284"/>
      <c r="E48" s="284"/>
      <c r="F48" s="284"/>
      <c r="G48" s="282"/>
    </row>
    <row r="49" spans="1:7" s="3" customFormat="1" ht="17.25" customHeight="1" x14ac:dyDescent="0.25">
      <c r="A49" s="280"/>
      <c r="B49" s="281"/>
      <c r="C49" s="654" t="s">
        <v>437</v>
      </c>
      <c r="D49" s="654"/>
      <c r="E49" s="654"/>
      <c r="F49" s="654"/>
      <c r="G49" s="282"/>
    </row>
    <row r="50" spans="1:7" s="3" customFormat="1" ht="4.5" customHeight="1" x14ac:dyDescent="0.25">
      <c r="A50" s="280"/>
      <c r="B50" s="281"/>
      <c r="C50" s="284"/>
      <c r="D50" s="284"/>
      <c r="E50" s="284"/>
      <c r="F50" s="284"/>
      <c r="G50" s="282"/>
    </row>
    <row r="51" spans="1:7" s="297" customFormat="1" ht="7.5" customHeight="1" x14ac:dyDescent="0.25">
      <c r="A51" s="293"/>
      <c r="B51" s="294"/>
      <c r="C51" s="295"/>
      <c r="D51" s="295"/>
      <c r="E51" s="295"/>
      <c r="F51" s="295"/>
      <c r="G51" s="296"/>
    </row>
    <row r="52" spans="1:7" s="297" customFormat="1" ht="25.5" customHeight="1" x14ac:dyDescent="0.25">
      <c r="A52" s="293"/>
      <c r="B52" s="294"/>
      <c r="C52" s="651" t="s">
        <v>439</v>
      </c>
      <c r="D52" s="651"/>
      <c r="E52" s="651"/>
      <c r="F52" s="651"/>
      <c r="G52" s="296"/>
    </row>
    <row r="53" spans="1:7" s="297" customFormat="1" ht="7.5" customHeight="1" x14ac:dyDescent="0.25">
      <c r="A53" s="293"/>
      <c r="B53" s="294"/>
      <c r="C53" s="295"/>
      <c r="D53" s="295"/>
      <c r="E53" s="295"/>
      <c r="F53" s="295"/>
      <c r="G53" s="296"/>
    </row>
    <row r="54" spans="1:7" s="297" customFormat="1" ht="14.25" x14ac:dyDescent="0.25">
      <c r="A54" s="293"/>
      <c r="B54" s="294"/>
      <c r="C54" s="651" t="s">
        <v>385</v>
      </c>
      <c r="D54" s="651"/>
      <c r="E54" s="651"/>
      <c r="F54" s="651"/>
      <c r="G54" s="296"/>
    </row>
    <row r="55" spans="1:7" s="297" customFormat="1" ht="17.25" customHeight="1" x14ac:dyDescent="0.25">
      <c r="A55" s="293"/>
      <c r="B55" s="294"/>
      <c r="C55" s="655" t="s">
        <v>577</v>
      </c>
      <c r="D55" s="655"/>
      <c r="E55" s="655"/>
      <c r="F55" s="655"/>
      <c r="G55" s="296"/>
    </row>
    <row r="56" spans="1:7" s="297" customFormat="1" ht="14.25" x14ac:dyDescent="0.25">
      <c r="A56" s="293"/>
      <c r="B56" s="294"/>
      <c r="C56" s="655" t="s">
        <v>663</v>
      </c>
      <c r="D56" s="655"/>
      <c r="E56" s="655"/>
      <c r="F56" s="655"/>
      <c r="G56" s="296"/>
    </row>
    <row r="57" spans="1:7" s="297" customFormat="1" ht="11.25" customHeight="1" x14ac:dyDescent="0.25">
      <c r="A57" s="293"/>
      <c r="B57" s="294"/>
      <c r="C57" s="295"/>
      <c r="D57" s="295"/>
      <c r="E57" s="295"/>
      <c r="F57" s="295"/>
      <c r="G57" s="296"/>
    </row>
    <row r="58" spans="1:7" s="297" customFormat="1" ht="15" x14ac:dyDescent="0.25">
      <c r="A58" s="293"/>
      <c r="B58" s="294"/>
      <c r="C58" s="298" t="s">
        <v>438</v>
      </c>
      <c r="D58" s="299"/>
      <c r="E58" s="299"/>
      <c r="F58" s="295"/>
      <c r="G58" s="296"/>
    </row>
    <row r="59" spans="1:7" s="3" customFormat="1" ht="21" customHeight="1" x14ac:dyDescent="0.2">
      <c r="A59" s="280"/>
      <c r="B59" s="281"/>
      <c r="C59" s="662" t="s">
        <v>440</v>
      </c>
      <c r="D59" s="662"/>
      <c r="E59" s="662"/>
      <c r="F59" s="662"/>
      <c r="G59" s="282"/>
    </row>
    <row r="60" spans="1:7" s="3" customFormat="1" ht="22.5" customHeight="1" x14ac:dyDescent="0.25">
      <c r="A60" s="280"/>
      <c r="B60" s="281"/>
      <c r="C60" s="283" t="s">
        <v>386</v>
      </c>
      <c r="D60" s="283"/>
      <c r="E60" s="283"/>
      <c r="F60" s="283"/>
      <c r="G60" s="282"/>
    </row>
    <row r="61" spans="1:7" s="3" customFormat="1" ht="13.5" customHeight="1" x14ac:dyDescent="0.25">
      <c r="A61" s="280"/>
      <c r="B61" s="281"/>
      <c r="C61" s="283" t="s">
        <v>77</v>
      </c>
      <c r="D61" s="283"/>
      <c r="E61" s="283"/>
      <c r="F61" s="283"/>
      <c r="G61" s="282"/>
    </row>
    <row r="62" spans="1:7" s="3" customFormat="1" ht="12.75" customHeight="1" x14ac:dyDescent="0.25">
      <c r="A62" s="280"/>
      <c r="B62" s="281"/>
      <c r="C62" s="283"/>
      <c r="D62" s="283"/>
      <c r="E62" s="283"/>
      <c r="F62" s="283"/>
      <c r="G62" s="282"/>
    </row>
    <row r="63" spans="1:7" s="3" customFormat="1" ht="17.25" customHeight="1" x14ac:dyDescent="0.25">
      <c r="A63" s="280"/>
      <c r="B63" s="281"/>
      <c r="C63" s="298" t="s">
        <v>616</v>
      </c>
      <c r="D63" s="301"/>
      <c r="E63" s="301"/>
      <c r="F63" s="283"/>
      <c r="G63" s="282"/>
    </row>
    <row r="64" spans="1:7" s="3" customFormat="1" ht="26.25" customHeight="1" x14ac:dyDescent="0.25">
      <c r="A64" s="280"/>
      <c r="B64" s="281"/>
      <c r="C64" s="651" t="s">
        <v>615</v>
      </c>
      <c r="D64" s="653"/>
      <c r="E64" s="653"/>
      <c r="F64" s="653"/>
      <c r="G64" s="282"/>
    </row>
    <row r="65" spans="1:7" s="3" customFormat="1" ht="76.5" customHeight="1" x14ac:dyDescent="0.25">
      <c r="A65" s="280"/>
      <c r="B65" s="281"/>
      <c r="C65" s="651" t="s">
        <v>610</v>
      </c>
      <c r="D65" s="651"/>
      <c r="E65" s="651"/>
      <c r="F65" s="651"/>
      <c r="G65" s="282"/>
    </row>
    <row r="66" spans="1:7" s="3" customFormat="1" ht="36" customHeight="1" x14ac:dyDescent="0.25">
      <c r="A66" s="280"/>
      <c r="B66" s="281"/>
      <c r="C66" s="651" t="s">
        <v>617</v>
      </c>
      <c r="D66" s="651"/>
      <c r="E66" s="651"/>
      <c r="F66" s="651"/>
      <c r="G66" s="282"/>
    </row>
    <row r="67" spans="1:7" s="3" customFormat="1" ht="5.25" customHeight="1" x14ac:dyDescent="0.25">
      <c r="A67" s="280"/>
      <c r="B67" s="281"/>
      <c r="C67" s="284"/>
      <c r="D67" s="284"/>
      <c r="E67" s="284"/>
      <c r="F67" s="284"/>
      <c r="G67" s="282"/>
    </row>
    <row r="68" spans="1:7" s="3" customFormat="1" ht="17.25" customHeight="1" x14ac:dyDescent="0.25">
      <c r="A68" s="280"/>
      <c r="B68" s="281"/>
      <c r="C68" s="654" t="s">
        <v>441</v>
      </c>
      <c r="D68" s="654"/>
      <c r="E68" s="654"/>
      <c r="F68" s="654"/>
      <c r="G68" s="282"/>
    </row>
    <row r="69" spans="1:7" s="3" customFormat="1" ht="4.5" customHeight="1" x14ac:dyDescent="0.25">
      <c r="A69" s="280"/>
      <c r="B69" s="281"/>
      <c r="C69" s="284"/>
      <c r="D69" s="284"/>
      <c r="E69" s="284"/>
      <c r="F69" s="284"/>
      <c r="G69" s="282"/>
    </row>
    <row r="70" spans="1:7" s="3" customFormat="1" ht="21.6" customHeight="1" x14ac:dyDescent="0.25">
      <c r="A70" s="280"/>
      <c r="B70" s="281"/>
      <c r="C70" s="653" t="s">
        <v>442</v>
      </c>
      <c r="D70" s="653"/>
      <c r="E70" s="653"/>
      <c r="F70" s="653"/>
      <c r="G70" s="282"/>
    </row>
    <row r="71" spans="1:7" s="3" customFormat="1" ht="17.25" customHeight="1" x14ac:dyDescent="0.25">
      <c r="A71" s="280"/>
      <c r="B71" s="281"/>
      <c r="C71" s="659" t="str">
        <f>Lists!K19</f>
        <v>https://ec.europa.eu/eurostat/web/waste/methodology</v>
      </c>
      <c r="D71" s="659"/>
      <c r="E71" s="659"/>
      <c r="F71" s="659"/>
      <c r="G71" s="282"/>
    </row>
    <row r="72" spans="1:7" s="3" customFormat="1" ht="5.25" customHeight="1" x14ac:dyDescent="0.25">
      <c r="A72" s="280"/>
      <c r="B72" s="281"/>
      <c r="C72" s="284"/>
      <c r="D72" s="285"/>
      <c r="E72" s="284"/>
      <c r="F72" s="284"/>
      <c r="G72" s="282"/>
    </row>
    <row r="73" spans="1:7" s="3" customFormat="1" ht="68.099999999999994" customHeight="1" x14ac:dyDescent="0.25">
      <c r="A73" s="280"/>
      <c r="B73" s="281"/>
      <c r="C73" s="651" t="s">
        <v>387</v>
      </c>
      <c r="D73" s="651"/>
      <c r="E73" s="651"/>
      <c r="F73" s="651"/>
      <c r="G73" s="282"/>
    </row>
    <row r="74" spans="1:7" s="3" customFormat="1" ht="32.1" customHeight="1" x14ac:dyDescent="0.25">
      <c r="A74" s="280"/>
      <c r="B74" s="281"/>
      <c r="C74" s="651" t="s">
        <v>193</v>
      </c>
      <c r="D74" s="651"/>
      <c r="E74" s="651"/>
      <c r="F74" s="651"/>
      <c r="G74" s="282"/>
    </row>
    <row r="75" spans="1:7" s="3" customFormat="1" ht="22.5" customHeight="1" x14ac:dyDescent="0.25">
      <c r="A75" s="280"/>
      <c r="B75" s="281"/>
      <c r="C75" s="651" t="s">
        <v>75</v>
      </c>
      <c r="D75" s="651"/>
      <c r="E75" s="651"/>
      <c r="F75" s="651"/>
      <c r="G75" s="282"/>
    </row>
    <row r="76" spans="1:7" s="3" customFormat="1" ht="20.25" customHeight="1" x14ac:dyDescent="0.25">
      <c r="A76" s="280"/>
      <c r="B76" s="281"/>
      <c r="C76" s="660" t="str">
        <f>Lists!K18</f>
        <v>ESTAT-WASTE-STATISTICS@EC.EUROPA.EU</v>
      </c>
      <c r="D76" s="660"/>
      <c r="E76" s="660"/>
      <c r="F76" s="660"/>
      <c r="G76" s="282"/>
    </row>
    <row r="77" spans="1:7" s="3" customFormat="1" ht="5.25" customHeight="1" x14ac:dyDescent="0.25">
      <c r="A77" s="280"/>
      <c r="B77" s="281"/>
      <c r="C77" s="284"/>
      <c r="D77" s="284"/>
      <c r="E77" s="284"/>
      <c r="F77" s="284"/>
      <c r="G77" s="282"/>
    </row>
    <row r="78" spans="1:7" s="3" customFormat="1" ht="17.25" customHeight="1" x14ac:dyDescent="0.25">
      <c r="A78" s="280"/>
      <c r="B78" s="281"/>
      <c r="C78" s="654" t="s">
        <v>372</v>
      </c>
      <c r="D78" s="654"/>
      <c r="E78" s="654"/>
      <c r="F78" s="654"/>
      <c r="G78" s="282"/>
    </row>
    <row r="79" spans="1:7" s="3" customFormat="1" ht="4.5" customHeight="1" x14ac:dyDescent="0.25">
      <c r="A79" s="280"/>
      <c r="B79" s="281"/>
      <c r="C79" s="284"/>
      <c r="D79" s="284"/>
      <c r="E79" s="284"/>
      <c r="F79" s="284"/>
      <c r="G79" s="282"/>
    </row>
    <row r="80" spans="1:7" s="3" customFormat="1" ht="32.65" customHeight="1" x14ac:dyDescent="0.25">
      <c r="A80" s="280"/>
      <c r="B80" s="281"/>
      <c r="C80" s="651" t="s">
        <v>318</v>
      </c>
      <c r="D80" s="651"/>
      <c r="E80" s="651"/>
      <c r="F80" s="651"/>
      <c r="G80" s="282"/>
    </row>
    <row r="81" spans="1:7" s="3" customFormat="1" ht="21" customHeight="1" x14ac:dyDescent="0.25">
      <c r="A81" s="280"/>
      <c r="B81" s="281"/>
      <c r="C81" s="651" t="s">
        <v>192</v>
      </c>
      <c r="D81" s="651"/>
      <c r="E81" s="651"/>
      <c r="F81" s="651"/>
      <c r="G81" s="282"/>
    </row>
    <row r="82" spans="1:7" s="3" customFormat="1" ht="21" customHeight="1" x14ac:dyDescent="0.25">
      <c r="A82" s="280"/>
      <c r="B82" s="281"/>
      <c r="C82" s="652" t="s">
        <v>443</v>
      </c>
      <c r="D82" s="652"/>
      <c r="E82" s="652"/>
      <c r="F82" s="652"/>
      <c r="G82" s="282"/>
    </row>
    <row r="83" spans="1:7" s="3" customFormat="1" ht="21" customHeight="1" x14ac:dyDescent="0.25">
      <c r="A83" s="280"/>
      <c r="B83" s="281"/>
      <c r="C83" s="651" t="s">
        <v>444</v>
      </c>
      <c r="D83" s="651"/>
      <c r="E83" s="651"/>
      <c r="F83" s="651"/>
      <c r="G83" s="282"/>
    </row>
    <row r="84" spans="1:7" s="3" customFormat="1" ht="53.1" customHeight="1" x14ac:dyDescent="0.25">
      <c r="A84" s="280"/>
      <c r="B84" s="281"/>
      <c r="C84" s="651" t="s">
        <v>466</v>
      </c>
      <c r="D84" s="651"/>
      <c r="E84" s="651"/>
      <c r="F84" s="651"/>
      <c r="G84" s="282"/>
    </row>
    <row r="85" spans="1:7" s="3" customFormat="1" ht="32.25" customHeight="1" x14ac:dyDescent="0.25">
      <c r="A85" s="280"/>
      <c r="B85" s="281"/>
      <c r="C85" s="651" t="s">
        <v>650</v>
      </c>
      <c r="D85" s="651"/>
      <c r="E85" s="651"/>
      <c r="F85" s="651"/>
      <c r="G85" s="282"/>
    </row>
    <row r="86" spans="1:7" s="3" customFormat="1" ht="33.6" customHeight="1" x14ac:dyDescent="0.25">
      <c r="A86" s="280"/>
      <c r="B86" s="281"/>
      <c r="C86" s="651" t="s">
        <v>643</v>
      </c>
      <c r="D86" s="651"/>
      <c r="E86" s="651"/>
      <c r="F86" s="651"/>
      <c r="G86" s="282"/>
    </row>
    <row r="87" spans="1:7" s="3" customFormat="1" ht="22.5" customHeight="1" x14ac:dyDescent="0.25">
      <c r="A87" s="280"/>
      <c r="B87" s="281"/>
      <c r="C87" s="651" t="s">
        <v>649</v>
      </c>
      <c r="D87" s="651"/>
      <c r="E87" s="651"/>
      <c r="F87" s="651"/>
      <c r="G87" s="282"/>
    </row>
    <row r="88" spans="1:7" s="3" customFormat="1" ht="18.75" customHeight="1" x14ac:dyDescent="0.25">
      <c r="A88" s="280"/>
      <c r="B88" s="281"/>
      <c r="C88" s="651" t="s">
        <v>651</v>
      </c>
      <c r="D88" s="651"/>
      <c r="E88" s="651"/>
      <c r="F88" s="651"/>
      <c r="G88" s="282"/>
    </row>
    <row r="89" spans="1:7" s="3" customFormat="1" ht="18.75" customHeight="1" x14ac:dyDescent="0.25">
      <c r="A89" s="280"/>
      <c r="B89" s="281"/>
      <c r="C89" s="651" t="s">
        <v>652</v>
      </c>
      <c r="D89" s="651"/>
      <c r="E89" s="651"/>
      <c r="F89" s="651"/>
      <c r="G89" s="282"/>
    </row>
    <row r="90" spans="1:7" s="3" customFormat="1" ht="32.1" customHeight="1" x14ac:dyDescent="0.25">
      <c r="A90" s="280"/>
      <c r="B90" s="281"/>
      <c r="C90" s="651" t="s">
        <v>653</v>
      </c>
      <c r="D90" s="651"/>
      <c r="E90" s="651"/>
      <c r="F90" s="651"/>
      <c r="G90" s="282"/>
    </row>
    <row r="91" spans="1:7" s="3" customFormat="1" ht="33" customHeight="1" x14ac:dyDescent="0.25">
      <c r="A91" s="280"/>
      <c r="B91" s="281"/>
      <c r="C91" s="651" t="s">
        <v>654</v>
      </c>
      <c r="D91" s="651"/>
      <c r="E91" s="651"/>
      <c r="F91" s="651"/>
      <c r="G91" s="282"/>
    </row>
    <row r="92" spans="1:7" s="3" customFormat="1" ht="33" customHeight="1" x14ac:dyDescent="0.25">
      <c r="A92" s="280"/>
      <c r="B92" s="281"/>
      <c r="C92" s="651" t="s">
        <v>655</v>
      </c>
      <c r="D92" s="651"/>
      <c r="E92" s="651"/>
      <c r="F92" s="651"/>
      <c r="G92" s="282"/>
    </row>
    <row r="93" spans="1:7" s="3" customFormat="1" ht="20.65" customHeight="1" x14ac:dyDescent="0.25">
      <c r="A93" s="529"/>
      <c r="B93" s="281"/>
      <c r="C93" s="656" t="s">
        <v>645</v>
      </c>
      <c r="D93" s="657"/>
      <c r="E93" s="657"/>
      <c r="F93" s="657"/>
      <c r="G93" s="282"/>
    </row>
    <row r="94" spans="1:7" s="3" customFormat="1" ht="75" customHeight="1" x14ac:dyDescent="0.25">
      <c r="A94" s="280"/>
      <c r="B94" s="281"/>
      <c r="C94" s="661" t="s">
        <v>646</v>
      </c>
      <c r="D94" s="661"/>
      <c r="E94" s="661"/>
      <c r="F94" s="661"/>
      <c r="G94" s="282"/>
    </row>
    <row r="95" spans="1:7" s="3" customFormat="1" ht="47.65" customHeight="1" x14ac:dyDescent="0.25">
      <c r="A95" s="280"/>
      <c r="B95" s="281"/>
      <c r="C95" s="658" t="s">
        <v>644</v>
      </c>
      <c r="D95" s="658"/>
      <c r="E95" s="658"/>
      <c r="F95" s="658"/>
      <c r="G95" s="282"/>
    </row>
    <row r="96" spans="1:7" s="3" customFormat="1" ht="20.65" customHeight="1" x14ac:dyDescent="0.25">
      <c r="A96" s="529"/>
      <c r="B96" s="281"/>
      <c r="C96" s="656" t="s">
        <v>647</v>
      </c>
      <c r="D96" s="657"/>
      <c r="E96" s="657"/>
      <c r="F96" s="657"/>
      <c r="G96" s="282"/>
    </row>
    <row r="97" spans="1:7" s="3" customFormat="1" ht="53.65" customHeight="1" x14ac:dyDescent="0.25">
      <c r="A97" s="280"/>
      <c r="B97" s="281"/>
      <c r="C97" s="661" t="s">
        <v>648</v>
      </c>
      <c r="D97" s="661"/>
      <c r="E97" s="661"/>
      <c r="F97" s="661"/>
      <c r="G97" s="282"/>
    </row>
    <row r="98" spans="1:7" s="302" customFormat="1" ht="7.5" customHeight="1" thickBot="1" x14ac:dyDescent="0.3">
      <c r="B98" s="303"/>
      <c r="C98" s="304"/>
      <c r="D98" s="304"/>
      <c r="E98" s="304"/>
      <c r="F98" s="305"/>
      <c r="G98" s="306"/>
    </row>
    <row r="101" spans="1:7" ht="12" customHeight="1" x14ac:dyDescent="0.2"/>
  </sheetData>
  <sheetProtection algorithmName="SHA-512" hashValue="kzmYowHhHUM2TrwB7wxthHiRlGntjlh0Zq8D/FkX7TWDBMQUVgIPNjulW73N1b15nFGOdQRCHcdxwA+QEroPgA==" saltValue="wX9HINVyi8P7cL6L9hPJVg==" spinCount="100000" sheet="1" objects="1" scenarios="1"/>
  <mergeCells count="59">
    <mergeCell ref="C96:F96"/>
    <mergeCell ref="C97:F97"/>
    <mergeCell ref="C12:F12"/>
    <mergeCell ref="C13:F13"/>
    <mergeCell ref="C14:F14"/>
    <mergeCell ref="C15:F15"/>
    <mergeCell ref="C16:F16"/>
    <mergeCell ref="C18:F18"/>
    <mergeCell ref="C22:F22"/>
    <mergeCell ref="C24:F24"/>
    <mergeCell ref="C28:F28"/>
    <mergeCell ref="C35:F35"/>
    <mergeCell ref="C37:F37"/>
    <mergeCell ref="C84:F84"/>
    <mergeCell ref="C45:F45"/>
    <mergeCell ref="C46:F46"/>
    <mergeCell ref="C56:F56"/>
    <mergeCell ref="C59:F59"/>
    <mergeCell ref="C4:F4"/>
    <mergeCell ref="C5:F5"/>
    <mergeCell ref="C7:F7"/>
    <mergeCell ref="C8:F8"/>
    <mergeCell ref="C11:F11"/>
    <mergeCell ref="C9:F9"/>
    <mergeCell ref="C10:F10"/>
    <mergeCell ref="C43:F43"/>
    <mergeCell ref="C42:F42"/>
    <mergeCell ref="C93:F93"/>
    <mergeCell ref="C86:F86"/>
    <mergeCell ref="C95:F95"/>
    <mergeCell ref="C71:F71"/>
    <mergeCell ref="C73:F73"/>
    <mergeCell ref="C74:F74"/>
    <mergeCell ref="C75:F75"/>
    <mergeCell ref="C76:F76"/>
    <mergeCell ref="C78:F78"/>
    <mergeCell ref="C87:F87"/>
    <mergeCell ref="C91:F91"/>
    <mergeCell ref="C92:F92"/>
    <mergeCell ref="C94:F94"/>
    <mergeCell ref="C90:F90"/>
    <mergeCell ref="C83:F83"/>
    <mergeCell ref="C85:F85"/>
    <mergeCell ref="C88:F88"/>
    <mergeCell ref="C89:F89"/>
    <mergeCell ref="C20:F20"/>
    <mergeCell ref="C52:F52"/>
    <mergeCell ref="C80:F80"/>
    <mergeCell ref="C81:F81"/>
    <mergeCell ref="C64:F64"/>
    <mergeCell ref="C65:F65"/>
    <mergeCell ref="C66:F66"/>
    <mergeCell ref="C68:F68"/>
    <mergeCell ref="C70:F70"/>
    <mergeCell ref="C49:F49"/>
    <mergeCell ref="C54:F54"/>
    <mergeCell ref="C55:F55"/>
    <mergeCell ref="C82:F82"/>
    <mergeCell ref="C44:F44"/>
  </mergeCells>
  <hyperlinks>
    <hyperlink ref="D29" r:id="rId1" display="https://webgate.ec.europa.eu/edamis/helpcenter/website/index.htm"/>
    <hyperlink ref="C71:F71" r:id="rId2" display="https://ec.europa.eu/eurostat/web/waste/methodology"/>
  </hyperlinks>
  <pageMargins left="0.23622047244094491" right="0.23622047244094491" top="0.74803149606299213" bottom="0.74803149606299213" header="0.31496062992125984" footer="0.31496062992125984"/>
  <pageSetup paperSize="9" scale="72" fitToHeight="0" orientation="portrait" r:id="rId3"/>
  <headerFooter>
    <oddFooter>&amp;L&amp;F&amp;CPage &amp;P of &amp;N&amp;R&amp;A</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B9C337"/>
    <pageSetUpPr fitToPage="1"/>
  </sheetPr>
  <dimension ref="A1:BI40"/>
  <sheetViews>
    <sheetView workbookViewId="0"/>
  </sheetViews>
  <sheetFormatPr defaultColWidth="8.7109375" defaultRowHeight="12.75" x14ac:dyDescent="0.2"/>
  <cols>
    <col min="1" max="2" width="1.42578125" style="307" customWidth="1"/>
    <col min="3" max="3" width="17.28515625" style="307" customWidth="1"/>
    <col min="4" max="4" width="20" style="307" customWidth="1"/>
    <col min="5" max="5" width="66.7109375" style="307" customWidth="1"/>
    <col min="6" max="6" width="28.7109375" style="307" customWidth="1"/>
    <col min="7" max="7" width="1.28515625" style="307" customWidth="1"/>
    <col min="8" max="16384" width="8.7109375" style="307"/>
  </cols>
  <sheetData>
    <row r="1" spans="1:61" s="237" customFormat="1" thickBot="1" x14ac:dyDescent="0.3">
      <c r="E1" s="238"/>
      <c r="F1" s="238"/>
      <c r="G1" s="238"/>
      <c r="H1" s="238"/>
      <c r="I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row>
    <row r="2" spans="1:61" s="242" customFormat="1" ht="42" customHeight="1" x14ac:dyDescent="0.2">
      <c r="B2" s="239"/>
      <c r="C2" s="273"/>
      <c r="D2" s="274"/>
      <c r="E2" s="274"/>
      <c r="F2" s="274"/>
      <c r="G2" s="275"/>
      <c r="H2" s="241"/>
      <c r="I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row>
    <row r="3" spans="1:61" s="237" customFormat="1" ht="17.25" customHeight="1" x14ac:dyDescent="0.25">
      <c r="B3" s="249"/>
      <c r="C3" s="276"/>
      <c r="D3" s="277"/>
      <c r="E3" s="277"/>
      <c r="F3" s="228" t="str">
        <f>UPPER(Lists!K3)</f>
        <v>STATISTICAL OFFICE OF THE EUROPEAN UNION</v>
      </c>
      <c r="G3" s="278"/>
      <c r="H3" s="238"/>
      <c r="I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row>
    <row r="4" spans="1:61" s="237" customFormat="1" ht="22.5" customHeight="1" x14ac:dyDescent="0.25">
      <c r="B4" s="249"/>
      <c r="C4" s="663" t="str">
        <f>UPPER(Lists!K7)</f>
        <v>ANNUAL REPORTING OF END-OF-LIFE VEHICLES</v>
      </c>
      <c r="D4" s="663"/>
      <c r="E4" s="663"/>
      <c r="F4" s="663"/>
      <c r="G4" s="27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row>
    <row r="5" spans="1:61" s="237" customFormat="1" ht="21.75" customHeight="1" x14ac:dyDescent="0.25">
      <c r="B5" s="251"/>
      <c r="C5" s="649" t="str">
        <f>CONCATENATE(Lists!K8," DATA COLLECTION")</f>
        <v>2023 DATA COLLECTION</v>
      </c>
      <c r="D5" s="649"/>
      <c r="E5" s="649"/>
      <c r="F5" s="649"/>
      <c r="G5" s="27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row>
    <row r="6" spans="1:61" s="237" customFormat="1" ht="15" customHeight="1" thickBot="1" x14ac:dyDescent="0.3">
      <c r="B6" s="251"/>
      <c r="C6" s="253"/>
      <c r="D6" s="253"/>
      <c r="E6" s="253"/>
      <c r="F6" s="253"/>
      <c r="G6" s="27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row>
    <row r="7" spans="1:61" s="248" customFormat="1" ht="39" customHeight="1" thickBot="1" x14ac:dyDescent="0.3">
      <c r="B7" s="254"/>
      <c r="C7" s="664" t="s">
        <v>388</v>
      </c>
      <c r="D7" s="664"/>
      <c r="E7" s="664"/>
      <c r="F7" s="664"/>
      <c r="G7" s="279"/>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row>
    <row r="8" spans="1:61" s="3" customFormat="1" ht="24" customHeight="1" x14ac:dyDescent="0.25">
      <c r="A8" s="280"/>
      <c r="B8" s="281"/>
      <c r="C8" s="665" t="s">
        <v>215</v>
      </c>
      <c r="D8" s="665"/>
      <c r="E8" s="665"/>
      <c r="F8" s="665"/>
      <c r="G8" s="282"/>
    </row>
    <row r="9" spans="1:61" s="309" customFormat="1" ht="18" customHeight="1" x14ac:dyDescent="0.25">
      <c r="A9" s="308"/>
      <c r="B9" s="281"/>
      <c r="C9" s="667" t="s">
        <v>214</v>
      </c>
      <c r="D9" s="667"/>
      <c r="E9" s="667"/>
      <c r="F9" s="667"/>
      <c r="G9" s="282"/>
    </row>
    <row r="10" spans="1:61" s="309" customFormat="1" ht="18" customHeight="1" x14ac:dyDescent="0.25">
      <c r="A10" s="308"/>
      <c r="B10" s="281"/>
      <c r="C10" s="667" t="s">
        <v>213</v>
      </c>
      <c r="D10" s="667"/>
      <c r="E10" s="667"/>
      <c r="F10" s="667"/>
      <c r="G10" s="282"/>
    </row>
    <row r="11" spans="1:61" s="309" customFormat="1" ht="18" customHeight="1" x14ac:dyDescent="0.25">
      <c r="A11" s="308"/>
      <c r="B11" s="281"/>
      <c r="C11" s="667" t="s">
        <v>211</v>
      </c>
      <c r="D11" s="667"/>
      <c r="E11" s="667"/>
      <c r="F11" s="667"/>
      <c r="G11" s="282"/>
    </row>
    <row r="12" spans="1:61" s="3" customFormat="1" ht="9.75" customHeight="1" x14ac:dyDescent="0.25">
      <c r="A12" s="280"/>
      <c r="B12" s="281"/>
      <c r="C12" s="284"/>
      <c r="D12" s="284"/>
      <c r="E12" s="284"/>
      <c r="F12" s="284"/>
      <c r="G12" s="282"/>
    </row>
    <row r="13" spans="1:61" s="3" customFormat="1" ht="17.25" customHeight="1" x14ac:dyDescent="0.25">
      <c r="A13" s="280"/>
      <c r="B13" s="281"/>
      <c r="C13" s="666" t="s">
        <v>214</v>
      </c>
      <c r="D13" s="666"/>
      <c r="E13" s="666"/>
      <c r="F13" s="666"/>
      <c r="G13" s="282"/>
    </row>
    <row r="14" spans="1:61" s="3" customFormat="1" ht="4.5" customHeight="1" x14ac:dyDescent="0.25">
      <c r="A14" s="280"/>
      <c r="B14" s="281"/>
      <c r="C14" s="284"/>
      <c r="D14" s="284"/>
      <c r="E14" s="284"/>
      <c r="F14" s="284"/>
      <c r="G14" s="282"/>
    </row>
    <row r="15" spans="1:61" s="3" customFormat="1" ht="25.5" customHeight="1" x14ac:dyDescent="0.25">
      <c r="A15" s="280"/>
      <c r="B15" s="281"/>
      <c r="C15" s="667" t="s">
        <v>445</v>
      </c>
      <c r="D15" s="667"/>
      <c r="E15" s="667"/>
      <c r="F15" s="667"/>
      <c r="G15" s="282"/>
    </row>
    <row r="16" spans="1:61" s="3" customFormat="1" ht="35.1" customHeight="1" x14ac:dyDescent="0.25">
      <c r="A16" s="280"/>
      <c r="B16" s="281"/>
      <c r="C16" s="655" t="s">
        <v>448</v>
      </c>
      <c r="D16" s="651"/>
      <c r="E16" s="651"/>
      <c r="F16" s="651"/>
      <c r="G16" s="282"/>
    </row>
    <row r="17" spans="1:7" s="3" customFormat="1" ht="44.65" customHeight="1" x14ac:dyDescent="0.25">
      <c r="A17" s="280"/>
      <c r="B17" s="281"/>
      <c r="C17" s="655" t="s">
        <v>447</v>
      </c>
      <c r="D17" s="651"/>
      <c r="E17" s="651"/>
      <c r="F17" s="651"/>
      <c r="G17" s="282"/>
    </row>
    <row r="18" spans="1:7" s="3" customFormat="1" ht="23.1" customHeight="1" x14ac:dyDescent="0.25">
      <c r="A18" s="280"/>
      <c r="B18" s="281"/>
      <c r="C18" s="655" t="s">
        <v>446</v>
      </c>
      <c r="D18" s="651"/>
      <c r="E18" s="651"/>
      <c r="F18" s="651"/>
      <c r="G18" s="282"/>
    </row>
    <row r="19" spans="1:7" s="3" customFormat="1" ht="45.6" customHeight="1" x14ac:dyDescent="0.25">
      <c r="A19" s="280"/>
      <c r="B19" s="281"/>
      <c r="C19" s="651" t="s">
        <v>449</v>
      </c>
      <c r="D19" s="651"/>
      <c r="E19" s="651"/>
      <c r="F19" s="651"/>
      <c r="G19" s="282"/>
    </row>
    <row r="20" spans="1:7" s="3" customFormat="1" ht="3.75" customHeight="1" x14ac:dyDescent="0.25">
      <c r="A20" s="280"/>
      <c r="B20" s="281"/>
      <c r="C20" s="284"/>
      <c r="D20" s="284"/>
      <c r="E20" s="284"/>
      <c r="F20" s="284"/>
      <c r="G20" s="282"/>
    </row>
    <row r="21" spans="1:7" s="3" customFormat="1" ht="17.25" customHeight="1" x14ac:dyDescent="0.25">
      <c r="A21" s="280"/>
      <c r="B21" s="281"/>
      <c r="C21" s="284" t="s">
        <v>389</v>
      </c>
      <c r="D21" s="285"/>
      <c r="E21" s="284"/>
      <c r="F21" s="284"/>
      <c r="G21" s="282"/>
    </row>
    <row r="22" spans="1:7" s="3" customFormat="1" ht="18.75" customHeight="1" x14ac:dyDescent="0.25">
      <c r="A22" s="280"/>
      <c r="B22" s="281"/>
      <c r="C22" s="668" t="str">
        <f>Lists!K19</f>
        <v>https://ec.europa.eu/eurostat/web/waste/methodology</v>
      </c>
      <c r="D22" s="668"/>
      <c r="E22" s="668"/>
      <c r="F22" s="668"/>
      <c r="G22" s="282"/>
    </row>
    <row r="23" spans="1:7" s="3" customFormat="1" ht="7.15" customHeight="1" x14ac:dyDescent="0.25">
      <c r="A23" s="280"/>
      <c r="B23" s="281"/>
      <c r="C23" s="284"/>
      <c r="D23" s="284"/>
      <c r="E23" s="284"/>
      <c r="F23" s="284"/>
      <c r="G23" s="282"/>
    </row>
    <row r="24" spans="1:7" s="3" customFormat="1" ht="17.25" customHeight="1" x14ac:dyDescent="0.25">
      <c r="A24" s="280"/>
      <c r="B24" s="281"/>
      <c r="C24" s="666" t="s">
        <v>390</v>
      </c>
      <c r="D24" s="666"/>
      <c r="E24" s="666"/>
      <c r="F24" s="666"/>
      <c r="G24" s="282"/>
    </row>
    <row r="25" spans="1:7" s="3" customFormat="1" ht="6" customHeight="1" x14ac:dyDescent="0.25">
      <c r="A25" s="280"/>
      <c r="B25" s="281"/>
      <c r="C25" s="284"/>
      <c r="D25" s="284"/>
      <c r="E25" s="284"/>
      <c r="F25" s="284"/>
      <c r="G25" s="282"/>
    </row>
    <row r="26" spans="1:7" s="3" customFormat="1" ht="18.75" customHeight="1" x14ac:dyDescent="0.25">
      <c r="A26" s="280"/>
      <c r="B26" s="281"/>
      <c r="C26" s="653" t="s">
        <v>450</v>
      </c>
      <c r="D26" s="653"/>
      <c r="E26" s="653"/>
      <c r="F26" s="653"/>
      <c r="G26" s="282"/>
    </row>
    <row r="27" spans="1:7" s="3" customFormat="1" ht="36.75" customHeight="1" x14ac:dyDescent="0.25">
      <c r="A27" s="280"/>
      <c r="B27" s="281"/>
      <c r="C27" s="651" t="s">
        <v>451</v>
      </c>
      <c r="D27" s="651"/>
      <c r="E27" s="651"/>
      <c r="F27" s="651"/>
      <c r="G27" s="282"/>
    </row>
    <row r="28" spans="1:7" s="3" customFormat="1" ht="25.5" customHeight="1" x14ac:dyDescent="0.25">
      <c r="A28" s="280"/>
      <c r="B28" s="281"/>
      <c r="C28" s="651" t="s">
        <v>391</v>
      </c>
      <c r="D28" s="653"/>
      <c r="E28" s="653"/>
      <c r="F28" s="653"/>
      <c r="G28" s="282"/>
    </row>
    <row r="29" spans="1:7" s="3" customFormat="1" ht="17.25" customHeight="1" x14ac:dyDescent="0.25">
      <c r="A29" s="280"/>
      <c r="B29" s="281"/>
      <c r="C29" s="659" t="str">
        <f>Lists!K20</f>
        <v>https://ec.europa.eu/eurostat/web/waste/legislation</v>
      </c>
      <c r="D29" s="659"/>
      <c r="E29" s="659"/>
      <c r="F29" s="659"/>
      <c r="G29" s="282"/>
    </row>
    <row r="30" spans="1:7" s="3" customFormat="1" ht="5.25" customHeight="1" x14ac:dyDescent="0.25">
      <c r="A30" s="280"/>
      <c r="B30" s="281"/>
      <c r="C30" s="284"/>
      <c r="D30" s="284"/>
      <c r="E30" s="284"/>
      <c r="F30" s="284"/>
      <c r="G30" s="282"/>
    </row>
    <row r="31" spans="1:7" s="3" customFormat="1" ht="17.25" customHeight="1" x14ac:dyDescent="0.25">
      <c r="A31" s="280"/>
      <c r="B31" s="281"/>
      <c r="C31" s="666" t="s">
        <v>211</v>
      </c>
      <c r="D31" s="666"/>
      <c r="E31" s="666"/>
      <c r="F31" s="666"/>
      <c r="G31" s="282"/>
    </row>
    <row r="32" spans="1:7" s="3" customFormat="1" ht="7.5" customHeight="1" x14ac:dyDescent="0.25">
      <c r="A32" s="280"/>
      <c r="B32" s="281"/>
      <c r="C32" s="284"/>
      <c r="D32" s="284"/>
      <c r="E32" s="284"/>
      <c r="F32" s="284"/>
      <c r="G32" s="282"/>
    </row>
    <row r="33" spans="1:7" s="3" customFormat="1" ht="30" customHeight="1" x14ac:dyDescent="0.25">
      <c r="A33" s="280"/>
      <c r="B33" s="281"/>
      <c r="C33" s="651" t="s">
        <v>452</v>
      </c>
      <c r="D33" s="651"/>
      <c r="E33" s="651"/>
      <c r="F33" s="651"/>
      <c r="G33" s="282"/>
    </row>
    <row r="34" spans="1:7" s="3" customFormat="1" ht="30" customHeight="1" x14ac:dyDescent="0.25">
      <c r="A34" s="280"/>
      <c r="B34" s="281"/>
      <c r="C34" s="653" t="s">
        <v>392</v>
      </c>
      <c r="D34" s="653"/>
      <c r="E34" s="653"/>
      <c r="F34" s="653"/>
      <c r="G34" s="282"/>
    </row>
    <row r="35" spans="1:7" s="3" customFormat="1" ht="30" customHeight="1" x14ac:dyDescent="0.25">
      <c r="A35" s="280"/>
      <c r="B35" s="281"/>
      <c r="C35" s="651" t="s">
        <v>393</v>
      </c>
      <c r="D35" s="651"/>
      <c r="E35" s="651"/>
      <c r="F35" s="651"/>
      <c r="G35" s="282"/>
    </row>
    <row r="36" spans="1:7" s="3" customFormat="1" ht="40.5" customHeight="1" x14ac:dyDescent="0.25">
      <c r="A36" s="280"/>
      <c r="B36" s="281"/>
      <c r="C36" s="651" t="s">
        <v>453</v>
      </c>
      <c r="D36" s="651"/>
      <c r="E36" s="651"/>
      <c r="F36" s="651"/>
      <c r="G36" s="282"/>
    </row>
    <row r="37" spans="1:7" s="302" customFormat="1" ht="7.5" customHeight="1" thickBot="1" x14ac:dyDescent="0.3">
      <c r="B37" s="303"/>
      <c r="C37" s="304"/>
      <c r="D37" s="304"/>
      <c r="E37" s="304"/>
      <c r="F37" s="305"/>
      <c r="G37" s="306"/>
    </row>
    <row r="40" spans="1:7" ht="12" customHeight="1" x14ac:dyDescent="0.2"/>
  </sheetData>
  <sheetProtection algorithmName="SHA-512" hashValue="Wga/VXn1F8tjbLAqFgh6C6tXOfHJukJErAxsuwGed06TXp8W/wqlGRJjNPlGl8dR6ZdtiPVNzk4LskLG1H7VoA==" saltValue="0tp0tI0UMXbuUJefZpOFGQ==" spinCount="100000" sheet="1" objects="1" scenarios="1"/>
  <mergeCells count="24">
    <mergeCell ref="C10:F10"/>
    <mergeCell ref="C4:F4"/>
    <mergeCell ref="C5:F5"/>
    <mergeCell ref="C7:F7"/>
    <mergeCell ref="C8:F8"/>
    <mergeCell ref="C9:F9"/>
    <mergeCell ref="C11:F11"/>
    <mergeCell ref="C15:F15"/>
    <mergeCell ref="C19:F19"/>
    <mergeCell ref="C22:F22"/>
    <mergeCell ref="C26:F26"/>
    <mergeCell ref="C13:F13"/>
    <mergeCell ref="C35:F35"/>
    <mergeCell ref="C36:F36"/>
    <mergeCell ref="C17:F17"/>
    <mergeCell ref="C18:F18"/>
    <mergeCell ref="C16:F16"/>
    <mergeCell ref="C24:F24"/>
    <mergeCell ref="C31:F31"/>
    <mergeCell ref="C28:F28"/>
    <mergeCell ref="C29:F29"/>
    <mergeCell ref="C33:F33"/>
    <mergeCell ref="C34:F34"/>
    <mergeCell ref="C27:F27"/>
  </mergeCells>
  <hyperlinks>
    <hyperlink ref="C22:F22" r:id="rId1" display="https://ec.europa.eu/eurostat/web/waste/methodology"/>
    <hyperlink ref="C29:F29" r:id="rId2" display="https://ec.europa.eu/eurostat/web/waste/legislation"/>
  </hyperlinks>
  <pageMargins left="0.23622047244094491" right="0.23622047244094491" top="0.74803149606299213" bottom="0.74803149606299213" header="0.31496062992125984" footer="0.31496062992125984"/>
  <pageSetup paperSize="9" scale="72" fitToHeight="0" orientation="portrait" verticalDpi="0" r:id="rId3"/>
  <headerFooter>
    <oddFooter>&amp;L&amp;F&amp;CPage &amp;P of &amp;N&amp;R&amp;A</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B9C337"/>
    <pageSetUpPr fitToPage="1"/>
  </sheetPr>
  <dimension ref="A1:BI68"/>
  <sheetViews>
    <sheetView workbookViewId="0"/>
  </sheetViews>
  <sheetFormatPr defaultColWidth="8.7109375" defaultRowHeight="12.75" x14ac:dyDescent="0.2"/>
  <cols>
    <col min="1" max="2" width="1.42578125" style="336" customWidth="1"/>
    <col min="3" max="3" width="4.42578125" style="336" customWidth="1"/>
    <col min="4" max="4" width="20" style="336" customWidth="1"/>
    <col min="5" max="5" width="66.7109375" style="336" customWidth="1"/>
    <col min="6" max="6" width="35.7109375" style="336" customWidth="1"/>
    <col min="7" max="7" width="1.28515625" style="336" customWidth="1"/>
    <col min="8" max="16384" width="8.7109375" style="336"/>
  </cols>
  <sheetData>
    <row r="1" spans="1:61" s="5" customFormat="1" thickBot="1" x14ac:dyDescent="0.3">
      <c r="E1" s="310"/>
      <c r="F1" s="310"/>
      <c r="G1" s="310"/>
      <c r="H1" s="310"/>
      <c r="I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row>
    <row r="2" spans="1:61" s="311" customFormat="1" ht="42" customHeight="1" x14ac:dyDescent="0.2">
      <c r="B2" s="312"/>
      <c r="C2" s="313"/>
      <c r="D2" s="314"/>
      <c r="E2" s="314"/>
      <c r="F2" s="314"/>
      <c r="G2" s="315"/>
      <c r="H2" s="316"/>
      <c r="I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row>
    <row r="3" spans="1:61" s="5" customFormat="1" ht="17.25" customHeight="1" x14ac:dyDescent="0.25">
      <c r="B3" s="317"/>
      <c r="C3" s="318"/>
      <c r="D3" s="319"/>
      <c r="E3" s="319"/>
      <c r="F3" s="320" t="str">
        <f>UPPER(Lists!K3)</f>
        <v>STATISTICAL OFFICE OF THE EUROPEAN UNION</v>
      </c>
      <c r="G3" s="321"/>
      <c r="H3" s="310"/>
      <c r="I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row>
    <row r="4" spans="1:61" s="5" customFormat="1" ht="22.5" customHeight="1" x14ac:dyDescent="0.25">
      <c r="B4" s="317"/>
      <c r="C4" s="672" t="str">
        <f>UPPER(Lists!K7)</f>
        <v>ANNUAL REPORTING OF END-OF-LIFE VEHICLES</v>
      </c>
      <c r="D4" s="672"/>
      <c r="E4" s="672"/>
      <c r="F4" s="672"/>
      <c r="G4" s="321"/>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row>
    <row r="5" spans="1:61" s="5" customFormat="1" ht="21.75" customHeight="1" x14ac:dyDescent="0.25">
      <c r="B5" s="322"/>
      <c r="C5" s="673" t="str">
        <f>CONCATENATE(Lists!K8," DATA COLLECTION")</f>
        <v>2023 DATA COLLECTION</v>
      </c>
      <c r="D5" s="673"/>
      <c r="E5" s="673"/>
      <c r="F5" s="673"/>
      <c r="G5" s="321"/>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row>
    <row r="6" spans="1:61" s="5" customFormat="1" ht="15" customHeight="1" thickBot="1" x14ac:dyDescent="0.3">
      <c r="B6" s="322"/>
      <c r="C6" s="323"/>
      <c r="D6" s="323"/>
      <c r="E6" s="323"/>
      <c r="F6" s="323"/>
      <c r="G6" s="321"/>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row>
    <row r="7" spans="1:61" s="3" customFormat="1" ht="39" customHeight="1" thickBot="1" x14ac:dyDescent="0.3">
      <c r="B7" s="324"/>
      <c r="C7" s="674" t="s">
        <v>394</v>
      </c>
      <c r="D7" s="674"/>
      <c r="E7" s="674"/>
      <c r="F7" s="674"/>
      <c r="G7" s="325"/>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row>
    <row r="8" spans="1:61" s="3" customFormat="1" ht="6" customHeight="1" x14ac:dyDescent="0.25">
      <c r="A8" s="280"/>
      <c r="B8" s="281"/>
      <c r="C8" s="284"/>
      <c r="D8" s="284"/>
      <c r="E8" s="284"/>
      <c r="F8" s="284"/>
      <c r="G8" s="282"/>
    </row>
    <row r="9" spans="1:61" s="3" customFormat="1" ht="27.6" customHeight="1" x14ac:dyDescent="0.25">
      <c r="A9" s="280"/>
      <c r="B9" s="281"/>
      <c r="C9" s="651" t="s">
        <v>458</v>
      </c>
      <c r="D9" s="651"/>
      <c r="E9" s="651"/>
      <c r="F9" s="651"/>
      <c r="G9" s="282"/>
      <c r="H9" s="326"/>
      <c r="I9" s="326"/>
      <c r="J9" s="326"/>
      <c r="K9" s="326"/>
      <c r="L9" s="326"/>
      <c r="M9" s="326"/>
      <c r="N9" s="326"/>
      <c r="O9" s="326"/>
      <c r="P9" s="326"/>
      <c r="Q9" s="326"/>
      <c r="R9" s="326"/>
      <c r="S9" s="326"/>
      <c r="T9" s="326"/>
      <c r="U9" s="326"/>
      <c r="V9" s="326"/>
      <c r="W9" s="326"/>
      <c r="X9" s="326"/>
      <c r="Y9" s="326"/>
      <c r="Z9" s="326"/>
      <c r="AA9" s="326"/>
      <c r="AB9" s="326"/>
      <c r="AC9" s="326"/>
    </row>
    <row r="10" spans="1:61" s="3" customFormat="1" ht="40.15" customHeight="1" x14ac:dyDescent="0.25">
      <c r="A10" s="280"/>
      <c r="B10" s="281"/>
      <c r="C10" s="667" t="s">
        <v>463</v>
      </c>
      <c r="D10" s="667"/>
      <c r="E10" s="667"/>
      <c r="F10" s="667"/>
      <c r="G10" s="282"/>
    </row>
    <row r="11" spans="1:61" s="3" customFormat="1" ht="31.5" customHeight="1" x14ac:dyDescent="0.25">
      <c r="A11" s="280"/>
      <c r="B11" s="281"/>
      <c r="C11" s="667" t="s">
        <v>459</v>
      </c>
      <c r="D11" s="667"/>
      <c r="E11" s="667"/>
      <c r="F11" s="667"/>
      <c r="G11" s="282"/>
    </row>
    <row r="12" spans="1:61" s="3" customFormat="1" ht="37.15" customHeight="1" x14ac:dyDescent="0.25">
      <c r="A12" s="280"/>
      <c r="B12" s="281"/>
      <c r="C12" s="330"/>
      <c r="D12" s="667" t="s">
        <v>460</v>
      </c>
      <c r="E12" s="667"/>
      <c r="F12" s="667"/>
      <c r="G12" s="282"/>
    </row>
    <row r="13" spans="1:61" s="3" customFormat="1" ht="32.1" customHeight="1" x14ac:dyDescent="0.25">
      <c r="A13" s="280"/>
      <c r="B13" s="281"/>
      <c r="C13" s="330"/>
      <c r="D13" s="667" t="s">
        <v>464</v>
      </c>
      <c r="E13" s="667"/>
      <c r="F13" s="667"/>
      <c r="G13" s="282"/>
    </row>
    <row r="14" spans="1:61" s="3" customFormat="1" ht="37.15" customHeight="1" x14ac:dyDescent="0.25">
      <c r="A14" s="280"/>
      <c r="B14" s="281"/>
      <c r="C14" s="667" t="s">
        <v>461</v>
      </c>
      <c r="D14" s="667"/>
      <c r="E14" s="667"/>
      <c r="F14" s="667"/>
      <c r="G14" s="282"/>
    </row>
    <row r="15" spans="1:61" s="3" customFormat="1" ht="20.65" customHeight="1" x14ac:dyDescent="0.25">
      <c r="A15" s="280"/>
      <c r="B15" s="281"/>
      <c r="C15" s="665" t="s">
        <v>471</v>
      </c>
      <c r="D15" s="665"/>
      <c r="E15" s="665"/>
      <c r="F15" s="665"/>
      <c r="G15" s="282"/>
    </row>
    <row r="16" spans="1:61" s="3" customFormat="1" ht="21.6" customHeight="1" x14ac:dyDescent="0.25">
      <c r="A16" s="280"/>
      <c r="B16" s="281"/>
      <c r="C16" s="330"/>
      <c r="D16" s="651" t="s">
        <v>473</v>
      </c>
      <c r="E16" s="651"/>
      <c r="F16" s="651"/>
      <c r="G16" s="282"/>
    </row>
    <row r="17" spans="1:7" s="3" customFormat="1" ht="34.5" customHeight="1" x14ac:dyDescent="0.25">
      <c r="A17" s="280"/>
      <c r="B17" s="281"/>
      <c r="C17" s="330"/>
      <c r="D17" s="651" t="s">
        <v>475</v>
      </c>
      <c r="E17" s="651"/>
      <c r="F17" s="651"/>
      <c r="G17" s="282"/>
    </row>
    <row r="18" spans="1:7" s="3" customFormat="1" ht="8.1" customHeight="1" x14ac:dyDescent="0.25">
      <c r="A18" s="280"/>
      <c r="B18" s="281"/>
      <c r="C18" s="651"/>
      <c r="D18" s="651"/>
      <c r="E18" s="651"/>
      <c r="F18" s="651"/>
      <c r="G18" s="282"/>
    </row>
    <row r="19" spans="1:7" s="3" customFormat="1" ht="21.6" customHeight="1" x14ac:dyDescent="0.25">
      <c r="A19" s="280"/>
      <c r="B19" s="281"/>
      <c r="C19" s="651" t="s">
        <v>462</v>
      </c>
      <c r="D19" s="651"/>
      <c r="E19" s="651"/>
      <c r="F19" s="651"/>
      <c r="G19" s="282"/>
    </row>
    <row r="20" spans="1:7" s="3" customFormat="1" ht="17.649999999999999" customHeight="1" x14ac:dyDescent="0.25">
      <c r="A20" s="280"/>
      <c r="B20" s="281"/>
      <c r="C20" s="665" t="s">
        <v>215</v>
      </c>
      <c r="D20" s="665"/>
      <c r="E20" s="665"/>
      <c r="F20" s="665"/>
      <c r="G20" s="282"/>
    </row>
    <row r="21" spans="1:7" s="309" customFormat="1" ht="18" customHeight="1" x14ac:dyDescent="0.25">
      <c r="A21" s="308"/>
      <c r="B21" s="281"/>
      <c r="C21" s="651" t="s">
        <v>457</v>
      </c>
      <c r="D21" s="651"/>
      <c r="E21" s="651"/>
      <c r="F21" s="651"/>
      <c r="G21" s="282"/>
    </row>
    <row r="22" spans="1:7" s="309" customFormat="1" ht="18" customHeight="1" x14ac:dyDescent="0.25">
      <c r="A22" s="308"/>
      <c r="B22" s="281"/>
      <c r="C22" s="651" t="s">
        <v>395</v>
      </c>
      <c r="D22" s="651"/>
      <c r="E22" s="651"/>
      <c r="F22" s="651"/>
      <c r="G22" s="282"/>
    </row>
    <row r="23" spans="1:7" s="309" customFormat="1" ht="18" customHeight="1" x14ac:dyDescent="0.25">
      <c r="A23" s="308"/>
      <c r="B23" s="281"/>
      <c r="C23" s="651" t="s">
        <v>487</v>
      </c>
      <c r="D23" s="651"/>
      <c r="E23" s="651"/>
      <c r="F23" s="651"/>
      <c r="G23" s="282"/>
    </row>
    <row r="24" spans="1:7" s="3" customFormat="1" ht="9.75" customHeight="1" x14ac:dyDescent="0.25">
      <c r="A24" s="280"/>
      <c r="B24" s="281"/>
      <c r="C24" s="284"/>
      <c r="D24" s="284"/>
      <c r="E24" s="284"/>
      <c r="F24" s="284"/>
      <c r="G24" s="282"/>
    </row>
    <row r="25" spans="1:7" s="3" customFormat="1" ht="5.25" customHeight="1" x14ac:dyDescent="0.25">
      <c r="A25" s="280"/>
      <c r="B25" s="281"/>
      <c r="C25" s="284"/>
      <c r="D25" s="284"/>
      <c r="E25" s="284"/>
      <c r="F25" s="284"/>
      <c r="G25" s="282"/>
    </row>
    <row r="26" spans="1:7" s="3" customFormat="1" ht="17.25" customHeight="1" x14ac:dyDescent="0.25">
      <c r="A26" s="280"/>
      <c r="B26" s="281"/>
      <c r="C26" s="654" t="s">
        <v>456</v>
      </c>
      <c r="D26" s="654"/>
      <c r="E26" s="654"/>
      <c r="F26" s="654"/>
      <c r="G26" s="282"/>
    </row>
    <row r="27" spans="1:7" s="3" customFormat="1" ht="6" customHeight="1" x14ac:dyDescent="0.25">
      <c r="A27" s="280"/>
      <c r="B27" s="281"/>
      <c r="C27" s="284"/>
      <c r="D27" s="284"/>
      <c r="E27" s="284"/>
      <c r="F27" s="284"/>
      <c r="G27" s="282"/>
    </row>
    <row r="28" spans="1:7" s="3" customFormat="1" ht="21.6" customHeight="1" x14ac:dyDescent="0.25">
      <c r="A28" s="280"/>
      <c r="B28" s="281"/>
      <c r="C28" s="651" t="s">
        <v>396</v>
      </c>
      <c r="D28" s="651"/>
      <c r="E28" s="651"/>
      <c r="F28" s="651"/>
      <c r="G28" s="282"/>
    </row>
    <row r="29" spans="1:7" s="3" customFormat="1" ht="48.6" customHeight="1" x14ac:dyDescent="0.25">
      <c r="A29" s="280"/>
      <c r="B29" s="281"/>
      <c r="C29" s="651" t="s">
        <v>465</v>
      </c>
      <c r="D29" s="651"/>
      <c r="E29" s="651"/>
      <c r="F29" s="651"/>
      <c r="G29" s="282"/>
    </row>
    <row r="30" spans="1:7" s="3" customFormat="1" ht="5.25" customHeight="1" x14ac:dyDescent="0.25">
      <c r="A30" s="280"/>
      <c r="B30" s="281"/>
      <c r="C30" s="284"/>
      <c r="D30" s="284"/>
      <c r="E30" s="284"/>
      <c r="F30" s="284"/>
      <c r="G30" s="282"/>
    </row>
    <row r="31" spans="1:7" s="3" customFormat="1" ht="17.25" customHeight="1" x14ac:dyDescent="0.25">
      <c r="A31" s="280"/>
      <c r="B31" s="281"/>
      <c r="C31" s="654" t="s">
        <v>395</v>
      </c>
      <c r="D31" s="654"/>
      <c r="E31" s="654"/>
      <c r="F31" s="654"/>
      <c r="G31" s="282"/>
    </row>
    <row r="32" spans="1:7" s="3" customFormat="1" ht="7.5" customHeight="1" x14ac:dyDescent="0.25">
      <c r="A32" s="280"/>
      <c r="B32" s="281"/>
      <c r="C32" s="284"/>
      <c r="D32" s="284"/>
      <c r="E32" s="284"/>
      <c r="F32" s="284"/>
      <c r="G32" s="282"/>
    </row>
    <row r="33" spans="1:30" s="3" customFormat="1" ht="16.5" customHeight="1" x14ac:dyDescent="0.25">
      <c r="A33" s="280"/>
      <c r="B33" s="281"/>
      <c r="C33" s="651" t="s">
        <v>397</v>
      </c>
      <c r="D33" s="651"/>
      <c r="E33" s="651"/>
      <c r="F33" s="651"/>
      <c r="G33" s="282"/>
    </row>
    <row r="34" spans="1:30" s="7" customFormat="1" ht="28.15" customHeight="1" x14ac:dyDescent="0.25">
      <c r="A34" s="327"/>
      <c r="B34" s="328"/>
      <c r="C34" s="670" t="s">
        <v>398</v>
      </c>
      <c r="D34" s="670"/>
      <c r="E34" s="670"/>
      <c r="F34" s="670"/>
      <c r="G34" s="329"/>
    </row>
    <row r="35" spans="1:30" s="3" customFormat="1" ht="75" customHeight="1" x14ac:dyDescent="0.25">
      <c r="A35" s="280"/>
      <c r="B35" s="281"/>
      <c r="C35" s="651" t="s">
        <v>646</v>
      </c>
      <c r="D35" s="651"/>
      <c r="E35" s="651"/>
      <c r="F35" s="651"/>
      <c r="G35" s="282"/>
    </row>
    <row r="36" spans="1:30" s="3" customFormat="1" ht="16.5" customHeight="1" x14ac:dyDescent="0.2">
      <c r="A36" s="280"/>
      <c r="B36" s="281"/>
      <c r="C36" s="669" t="s">
        <v>470</v>
      </c>
      <c r="D36" s="669"/>
      <c r="E36" s="669"/>
      <c r="F36" s="669"/>
      <c r="G36" s="282"/>
    </row>
    <row r="37" spans="1:30" s="7" customFormat="1" ht="21" customHeight="1" x14ac:dyDescent="0.25">
      <c r="A37" s="327"/>
      <c r="B37" s="328"/>
      <c r="C37" s="284"/>
      <c r="D37" s="651" t="s">
        <v>468</v>
      </c>
      <c r="E37" s="651"/>
      <c r="F37" s="651"/>
      <c r="G37" s="329"/>
    </row>
    <row r="38" spans="1:30" s="7" customFormat="1" ht="29.25" customHeight="1" x14ac:dyDescent="0.25">
      <c r="A38" s="327"/>
      <c r="B38" s="328"/>
      <c r="C38" s="330"/>
      <c r="D38" s="651" t="s">
        <v>472</v>
      </c>
      <c r="E38" s="651"/>
      <c r="F38" s="651"/>
      <c r="G38" s="329"/>
    </row>
    <row r="39" spans="1:30" s="7" customFormat="1" ht="43.5" customHeight="1" x14ac:dyDescent="0.25">
      <c r="A39" s="327"/>
      <c r="B39" s="328"/>
      <c r="C39" s="330"/>
      <c r="D39" s="651" t="s">
        <v>641</v>
      </c>
      <c r="E39" s="651"/>
      <c r="F39" s="651"/>
      <c r="G39" s="329"/>
    </row>
    <row r="40" spans="1:30" s="3" customFormat="1" ht="49.5" customHeight="1" x14ac:dyDescent="0.25">
      <c r="A40" s="280"/>
      <c r="B40" s="281"/>
      <c r="C40" s="671" t="s">
        <v>644</v>
      </c>
      <c r="D40" s="671"/>
      <c r="E40" s="671"/>
      <c r="F40" s="671"/>
      <c r="G40" s="282"/>
    </row>
    <row r="41" spans="1:30" s="311" customFormat="1" ht="32.1" customHeight="1" x14ac:dyDescent="0.2">
      <c r="A41" s="397"/>
      <c r="B41" s="354"/>
      <c r="C41" s="669" t="s">
        <v>657</v>
      </c>
      <c r="D41" s="669"/>
      <c r="E41" s="669"/>
      <c r="F41" s="669"/>
      <c r="G41" s="357"/>
    </row>
    <row r="42" spans="1:30" s="7" customFormat="1" ht="24.6" customHeight="1" x14ac:dyDescent="0.25">
      <c r="A42" s="327"/>
      <c r="B42" s="328"/>
      <c r="C42" s="284"/>
      <c r="D42" s="651" t="s">
        <v>474</v>
      </c>
      <c r="E42" s="651"/>
      <c r="F42" s="651"/>
      <c r="G42" s="329"/>
    </row>
    <row r="43" spans="1:30" s="7" customFormat="1" ht="28.15" customHeight="1" x14ac:dyDescent="0.25">
      <c r="A43" s="327"/>
      <c r="B43" s="328"/>
      <c r="C43" s="670" t="s">
        <v>399</v>
      </c>
      <c r="D43" s="670"/>
      <c r="E43" s="670"/>
      <c r="F43" s="670"/>
      <c r="G43" s="329"/>
    </row>
    <row r="44" spans="1:30" s="3" customFormat="1" ht="16.5" customHeight="1" x14ac:dyDescent="0.2">
      <c r="A44" s="280"/>
      <c r="B44" s="281"/>
      <c r="C44" s="669" t="s">
        <v>470</v>
      </c>
      <c r="D44" s="669"/>
      <c r="E44" s="669"/>
      <c r="F44" s="669"/>
      <c r="G44" s="282"/>
    </row>
    <row r="45" spans="1:30" s="7" customFormat="1" ht="27" customHeight="1" x14ac:dyDescent="0.25">
      <c r="A45" s="327"/>
      <c r="B45" s="328"/>
      <c r="C45" s="284"/>
      <c r="D45" s="651" t="s">
        <v>642</v>
      </c>
      <c r="E45" s="651"/>
      <c r="F45" s="651"/>
      <c r="G45" s="329"/>
      <c r="H45" s="3"/>
      <c r="I45" s="3"/>
      <c r="J45" s="3"/>
      <c r="K45" s="3"/>
      <c r="L45" s="3"/>
      <c r="M45" s="3"/>
      <c r="N45" s="3"/>
      <c r="O45" s="3"/>
      <c r="P45" s="3"/>
      <c r="Q45" s="3"/>
      <c r="R45" s="3"/>
      <c r="S45" s="3"/>
      <c r="T45" s="3"/>
      <c r="U45" s="3"/>
      <c r="V45" s="3"/>
      <c r="W45" s="3"/>
      <c r="X45" s="3"/>
      <c r="Y45" s="3"/>
      <c r="Z45" s="3"/>
      <c r="AA45" s="3"/>
      <c r="AB45" s="3"/>
      <c r="AC45" s="3"/>
      <c r="AD45" s="3"/>
    </row>
    <row r="46" spans="1:30" s="7" customFormat="1" ht="35.65" customHeight="1" x14ac:dyDescent="0.25">
      <c r="A46" s="327"/>
      <c r="B46" s="328"/>
      <c r="C46" s="330"/>
      <c r="D46" s="651" t="s">
        <v>476</v>
      </c>
      <c r="E46" s="651"/>
      <c r="F46" s="651"/>
      <c r="G46" s="329"/>
      <c r="H46" s="3"/>
      <c r="I46" s="3"/>
      <c r="J46" s="3"/>
      <c r="K46" s="3"/>
      <c r="L46" s="3"/>
      <c r="M46" s="3"/>
      <c r="N46" s="3"/>
      <c r="O46" s="3"/>
      <c r="P46" s="3"/>
      <c r="Q46" s="3"/>
      <c r="R46" s="3"/>
      <c r="S46" s="3"/>
      <c r="T46" s="3"/>
      <c r="U46" s="3"/>
      <c r="V46" s="3"/>
      <c r="W46" s="3"/>
      <c r="X46" s="3"/>
      <c r="Y46" s="3"/>
      <c r="Z46" s="3"/>
      <c r="AA46" s="3"/>
      <c r="AB46" s="3"/>
      <c r="AC46" s="3"/>
      <c r="AD46" s="3"/>
    </row>
    <row r="47" spans="1:30" s="7" customFormat="1" ht="47.1" customHeight="1" x14ac:dyDescent="0.25">
      <c r="A47" s="327"/>
      <c r="B47" s="328"/>
      <c r="C47" s="330"/>
      <c r="D47" s="651" t="s">
        <v>194</v>
      </c>
      <c r="E47" s="651"/>
      <c r="F47" s="651"/>
      <c r="G47" s="329"/>
      <c r="H47" s="3"/>
      <c r="I47" s="3"/>
      <c r="J47" s="3"/>
      <c r="K47" s="3"/>
      <c r="L47" s="3"/>
      <c r="M47" s="3"/>
      <c r="N47" s="3"/>
      <c r="O47" s="3"/>
      <c r="P47" s="3"/>
      <c r="Q47" s="3"/>
      <c r="R47" s="3"/>
      <c r="S47" s="3"/>
      <c r="T47" s="3"/>
      <c r="U47" s="3"/>
      <c r="V47" s="3"/>
      <c r="W47" s="3"/>
      <c r="X47" s="3"/>
      <c r="Y47" s="3"/>
      <c r="Z47" s="3"/>
      <c r="AA47" s="3"/>
      <c r="AB47" s="3"/>
      <c r="AC47" s="3"/>
      <c r="AD47" s="3"/>
    </row>
    <row r="48" spans="1:30" s="311" customFormat="1" ht="34.15" customHeight="1" x14ac:dyDescent="0.2">
      <c r="A48" s="397"/>
      <c r="B48" s="354"/>
      <c r="C48" s="669" t="s">
        <v>656</v>
      </c>
      <c r="D48" s="669"/>
      <c r="E48" s="669"/>
      <c r="F48" s="669"/>
      <c r="G48" s="357"/>
      <c r="H48" s="3"/>
      <c r="I48" s="3"/>
      <c r="J48" s="3"/>
      <c r="K48" s="3"/>
      <c r="L48" s="3"/>
      <c r="M48" s="3"/>
      <c r="N48" s="3"/>
      <c r="O48" s="3"/>
      <c r="P48" s="3"/>
      <c r="Q48" s="3"/>
      <c r="R48" s="3"/>
      <c r="S48" s="3"/>
      <c r="T48" s="3"/>
      <c r="U48" s="3"/>
      <c r="V48" s="3"/>
      <c r="W48" s="3"/>
      <c r="X48" s="3"/>
      <c r="Y48" s="3"/>
      <c r="Z48" s="3"/>
      <c r="AA48" s="3"/>
      <c r="AB48" s="3"/>
      <c r="AC48" s="3"/>
      <c r="AD48" s="3"/>
    </row>
    <row r="49" spans="1:25" s="7" customFormat="1" ht="24.6" customHeight="1" x14ac:dyDescent="0.25">
      <c r="A49" s="327"/>
      <c r="B49" s="328"/>
      <c r="C49" s="284"/>
      <c r="D49" s="651" t="s">
        <v>474</v>
      </c>
      <c r="E49" s="651"/>
      <c r="F49" s="651"/>
      <c r="G49" s="329"/>
    </row>
    <row r="50" spans="1:25" s="311" customFormat="1" ht="21.6" customHeight="1" x14ac:dyDescent="0.2">
      <c r="A50" s="397"/>
      <c r="B50" s="354"/>
      <c r="C50" s="669" t="s">
        <v>477</v>
      </c>
      <c r="D50" s="669"/>
      <c r="E50" s="669"/>
      <c r="F50" s="669"/>
      <c r="G50" s="357"/>
    </row>
    <row r="51" spans="1:25" s="7" customFormat="1" ht="57" customHeight="1" x14ac:dyDescent="0.25">
      <c r="A51" s="327"/>
      <c r="B51" s="328"/>
      <c r="C51" s="284"/>
      <c r="D51" s="651" t="s">
        <v>478</v>
      </c>
      <c r="E51" s="651"/>
      <c r="F51" s="651"/>
      <c r="G51" s="329"/>
      <c r="H51" s="3"/>
      <c r="I51" s="3"/>
      <c r="J51" s="3"/>
      <c r="K51" s="3"/>
      <c r="L51" s="3"/>
      <c r="M51" s="3"/>
      <c r="N51" s="3"/>
      <c r="O51" s="3"/>
      <c r="P51" s="3"/>
      <c r="Q51" s="3"/>
      <c r="R51" s="3"/>
      <c r="S51" s="3"/>
      <c r="T51" s="3"/>
      <c r="U51" s="3"/>
      <c r="V51" s="3"/>
      <c r="W51" s="3"/>
      <c r="X51" s="3"/>
      <c r="Y51" s="3"/>
    </row>
    <row r="52" spans="1:25" s="7" customFormat="1" ht="28.15" customHeight="1" x14ac:dyDescent="0.25">
      <c r="A52" s="327"/>
      <c r="B52" s="328"/>
      <c r="C52" s="670" t="s">
        <v>469</v>
      </c>
      <c r="D52" s="670"/>
      <c r="E52" s="670"/>
      <c r="F52" s="670"/>
      <c r="G52" s="329"/>
    </row>
    <row r="53" spans="1:25" s="7" customFormat="1" ht="21" customHeight="1" x14ac:dyDescent="0.25">
      <c r="A53" s="327"/>
      <c r="B53" s="328"/>
      <c r="C53" s="284"/>
      <c r="D53" s="651" t="s">
        <v>484</v>
      </c>
      <c r="E53" s="651"/>
      <c r="F53" s="651"/>
      <c r="G53" s="329"/>
      <c r="H53" s="399"/>
      <c r="I53" s="400"/>
      <c r="J53" s="400"/>
      <c r="K53" s="400"/>
      <c r="L53" s="400"/>
      <c r="M53" s="400"/>
      <c r="N53" s="400"/>
      <c r="O53" s="400"/>
    </row>
    <row r="54" spans="1:25" s="7" customFormat="1" ht="22.15" customHeight="1" x14ac:dyDescent="0.25">
      <c r="A54" s="327"/>
      <c r="B54" s="328"/>
      <c r="C54" s="284"/>
      <c r="D54" s="651" t="s">
        <v>482</v>
      </c>
      <c r="E54" s="651"/>
      <c r="F54" s="651"/>
      <c r="G54" s="329"/>
      <c r="H54" s="398"/>
      <c r="I54" s="398"/>
      <c r="J54" s="398"/>
      <c r="K54" s="398"/>
      <c r="L54" s="398"/>
      <c r="M54" s="398"/>
      <c r="N54" s="398"/>
      <c r="O54" s="398"/>
    </row>
    <row r="55" spans="1:25" s="7" customFormat="1" ht="21" customHeight="1" x14ac:dyDescent="0.25">
      <c r="A55" s="327"/>
      <c r="B55" s="328"/>
      <c r="C55" s="284"/>
      <c r="D55" s="651" t="s">
        <v>483</v>
      </c>
      <c r="E55" s="651"/>
      <c r="F55" s="651"/>
      <c r="G55" s="329"/>
      <c r="H55" s="399"/>
      <c r="I55" s="400"/>
      <c r="J55" s="400"/>
      <c r="K55" s="400"/>
      <c r="L55" s="400"/>
      <c r="M55" s="400"/>
      <c r="N55" s="400"/>
      <c r="O55" s="400"/>
    </row>
    <row r="56" spans="1:25" s="7" customFormat="1" ht="24" customHeight="1" x14ac:dyDescent="0.25">
      <c r="A56" s="327"/>
      <c r="B56" s="328"/>
      <c r="C56" s="670" t="s">
        <v>481</v>
      </c>
      <c r="D56" s="670"/>
      <c r="E56" s="670"/>
      <c r="F56" s="670"/>
      <c r="G56" s="329"/>
    </row>
    <row r="57" spans="1:25" s="7" customFormat="1" ht="19.5" customHeight="1" x14ac:dyDescent="0.25">
      <c r="A57" s="327"/>
      <c r="B57" s="328"/>
      <c r="C57" s="284"/>
      <c r="D57" s="651" t="s">
        <v>479</v>
      </c>
      <c r="E57" s="651"/>
      <c r="F57" s="651"/>
      <c r="G57" s="329"/>
    </row>
    <row r="58" spans="1:25" s="7" customFormat="1" ht="66" customHeight="1" x14ac:dyDescent="0.25">
      <c r="A58" s="327"/>
      <c r="B58" s="328"/>
      <c r="C58" s="284"/>
      <c r="D58" s="651" t="s">
        <v>480</v>
      </c>
      <c r="E58" s="651"/>
      <c r="F58" s="651"/>
      <c r="G58" s="329"/>
      <c r="H58" s="3"/>
      <c r="I58" s="3"/>
      <c r="J58" s="3"/>
      <c r="K58" s="3"/>
      <c r="L58" s="3"/>
      <c r="M58" s="3"/>
      <c r="N58" s="3"/>
      <c r="O58" s="3"/>
      <c r="P58" s="3"/>
      <c r="Q58" s="3"/>
      <c r="R58" s="3"/>
      <c r="S58" s="3"/>
      <c r="T58" s="3"/>
      <c r="U58" s="3"/>
      <c r="V58" s="3"/>
      <c r="W58" s="3"/>
      <c r="X58" s="3"/>
      <c r="Y58" s="3"/>
    </row>
    <row r="59" spans="1:25" s="7" customFormat="1" ht="33.6" customHeight="1" x14ac:dyDescent="0.25">
      <c r="A59" s="327"/>
      <c r="B59" s="328"/>
      <c r="C59" s="330"/>
      <c r="D59" s="651" t="s">
        <v>485</v>
      </c>
      <c r="E59" s="651"/>
      <c r="F59" s="651"/>
      <c r="G59" s="329"/>
    </row>
    <row r="60" spans="1:25" s="7" customFormat="1" ht="39.6" customHeight="1" x14ac:dyDescent="0.25">
      <c r="A60" s="327"/>
      <c r="B60" s="328"/>
      <c r="C60" s="330"/>
      <c r="D60" s="651" t="s">
        <v>486</v>
      </c>
      <c r="E60" s="651"/>
      <c r="F60" s="651"/>
      <c r="G60" s="329"/>
      <c r="H60" s="3"/>
      <c r="I60" s="3"/>
      <c r="J60" s="3"/>
      <c r="K60" s="3"/>
      <c r="L60" s="3"/>
      <c r="M60" s="3"/>
      <c r="N60" s="3"/>
      <c r="O60" s="3"/>
      <c r="P60" s="3"/>
      <c r="Q60" s="3"/>
      <c r="R60" s="3"/>
      <c r="S60" s="3"/>
      <c r="T60" s="3"/>
      <c r="U60" s="3"/>
      <c r="V60" s="3"/>
      <c r="W60" s="3"/>
      <c r="X60" s="3"/>
      <c r="Y60" s="3"/>
    </row>
    <row r="61" spans="1:25" s="3" customFormat="1" ht="5.25" customHeight="1" x14ac:dyDescent="0.25">
      <c r="A61" s="280"/>
      <c r="B61" s="281"/>
      <c r="C61" s="284"/>
      <c r="D61" s="284"/>
      <c r="E61" s="284"/>
      <c r="F61" s="284"/>
      <c r="G61" s="282"/>
    </row>
    <row r="62" spans="1:25" s="3" customFormat="1" ht="17.25" customHeight="1" x14ac:dyDescent="0.25">
      <c r="A62" s="280"/>
      <c r="B62" s="281"/>
      <c r="C62" s="654" t="s">
        <v>467</v>
      </c>
      <c r="D62" s="654"/>
      <c r="E62" s="654"/>
      <c r="F62" s="654"/>
      <c r="G62" s="282"/>
    </row>
    <row r="63" spans="1:25" s="3" customFormat="1" ht="7.5" customHeight="1" x14ac:dyDescent="0.25">
      <c r="A63" s="280"/>
      <c r="B63" s="281"/>
      <c r="C63" s="284"/>
      <c r="D63" s="284"/>
      <c r="E63" s="284"/>
      <c r="F63" s="284"/>
      <c r="G63" s="282"/>
    </row>
    <row r="64" spans="1:25" s="7" customFormat="1" ht="20.65" customHeight="1" x14ac:dyDescent="0.25">
      <c r="A64" s="327"/>
      <c r="B64" s="328"/>
      <c r="C64" s="667" t="s">
        <v>195</v>
      </c>
      <c r="D64" s="667"/>
      <c r="E64" s="667"/>
      <c r="F64" s="667"/>
      <c r="G64" s="329"/>
    </row>
    <row r="65" spans="2:7" s="331" customFormat="1" ht="7.5" customHeight="1" thickBot="1" x14ac:dyDescent="0.3">
      <c r="B65" s="332"/>
      <c r="C65" s="333"/>
      <c r="D65" s="333"/>
      <c r="E65" s="333"/>
      <c r="F65" s="334"/>
      <c r="G65" s="335"/>
    </row>
    <row r="68" spans="2:7" ht="12" customHeight="1" x14ac:dyDescent="0.2"/>
  </sheetData>
  <sheetProtection algorithmName="SHA-512" hashValue="aTuO1d6udDpdJsQC9cbJVI9eMMnyzQ7vwTz+xM36LmQMl5XAnGQCUHM31wO/QDQ6Y8B+hxh28f2+o/Hsw4uF3Q==" saltValue="6+53LnsZrNtR1Uq06A7LUQ==" spinCount="100000" sheet="1" objects="1" scenarios="1" selectLockedCells="1" selectUnlockedCells="1"/>
  <mergeCells count="52">
    <mergeCell ref="C4:F4"/>
    <mergeCell ref="C5:F5"/>
    <mergeCell ref="C7:F7"/>
    <mergeCell ref="C20:F20"/>
    <mergeCell ref="C21:F21"/>
    <mergeCell ref="D13:F13"/>
    <mergeCell ref="C15:F15"/>
    <mergeCell ref="C18:F18"/>
    <mergeCell ref="D16:F16"/>
    <mergeCell ref="D17:F17"/>
    <mergeCell ref="C64:F64"/>
    <mergeCell ref="D53:F53"/>
    <mergeCell ref="C19:F19"/>
    <mergeCell ref="C9:F9"/>
    <mergeCell ref="C10:F10"/>
    <mergeCell ref="C11:F11"/>
    <mergeCell ref="C14:F14"/>
    <mergeCell ref="D12:F12"/>
    <mergeCell ref="D46:F46"/>
    <mergeCell ref="D47:F47"/>
    <mergeCell ref="C52:F52"/>
    <mergeCell ref="C56:F56"/>
    <mergeCell ref="D59:F59"/>
    <mergeCell ref="D60:F60"/>
    <mergeCell ref="C48:F48"/>
    <mergeCell ref="D49:F49"/>
    <mergeCell ref="C62:F62"/>
    <mergeCell ref="D51:F51"/>
    <mergeCell ref="C50:F50"/>
    <mergeCell ref="C34:F34"/>
    <mergeCell ref="D37:F37"/>
    <mergeCell ref="D38:F38"/>
    <mergeCell ref="D39:F39"/>
    <mergeCell ref="C43:F43"/>
    <mergeCell ref="D45:F45"/>
    <mergeCell ref="D42:F42"/>
    <mergeCell ref="C36:F36"/>
    <mergeCell ref="C35:F35"/>
    <mergeCell ref="C40:F40"/>
    <mergeCell ref="C26:F26"/>
    <mergeCell ref="C22:F22"/>
    <mergeCell ref="D54:F54"/>
    <mergeCell ref="D57:F57"/>
    <mergeCell ref="D58:F58"/>
    <mergeCell ref="D55:F55"/>
    <mergeCell ref="C41:F41"/>
    <mergeCell ref="C44:F44"/>
    <mergeCell ref="C28:F28"/>
    <mergeCell ref="C29:F29"/>
    <mergeCell ref="C31:F31"/>
    <mergeCell ref="C33:F33"/>
    <mergeCell ref="C23:F23"/>
  </mergeCells>
  <pageMargins left="0.23622047244094491" right="0.23622047244094491" top="0.74803149606299213" bottom="0.74803149606299213" header="0.31496062992125984" footer="0.31496062992125984"/>
  <pageSetup paperSize="9" scale="70" fitToHeight="0" orientation="portrait" r:id="rId1"/>
  <headerFooter>
    <oddFooter>&amp;L&amp;F&amp;CPage &amp;P of &amp;N&amp;R&amp;A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79CDC9"/>
    <pageSetUpPr fitToPage="1"/>
  </sheetPr>
  <dimension ref="A1:BO24"/>
  <sheetViews>
    <sheetView showGridLines="0" workbookViewId="0">
      <selection activeCell="D14" sqref="D14:G14"/>
    </sheetView>
  </sheetViews>
  <sheetFormatPr defaultColWidth="8.7109375" defaultRowHeight="12.75" x14ac:dyDescent="0.2"/>
  <cols>
    <col min="1" max="1" width="2.28515625" style="307" customWidth="1"/>
    <col min="2" max="2" width="1.7109375" style="307" customWidth="1"/>
    <col min="3" max="3" width="15.7109375" style="307" customWidth="1"/>
    <col min="4" max="4" width="32.7109375" style="307" customWidth="1"/>
    <col min="5" max="5" width="24" style="307" customWidth="1"/>
    <col min="6" max="6" width="2.5703125" style="307" customWidth="1"/>
    <col min="7" max="7" width="60.42578125" style="307" customWidth="1"/>
    <col min="8" max="8" width="1.28515625" style="307" customWidth="1"/>
    <col min="9" max="16384" width="8.7109375" style="307"/>
  </cols>
  <sheetData>
    <row r="1" spans="1:67" s="237" customFormat="1" thickBot="1" x14ac:dyDescent="0.3">
      <c r="E1" s="238"/>
      <c r="F1" s="238"/>
      <c r="G1" s="238"/>
      <c r="H1" s="238"/>
      <c r="I1" s="238"/>
      <c r="J1" s="238"/>
      <c r="K1" s="238"/>
      <c r="L1" s="238"/>
      <c r="M1" s="238"/>
      <c r="N1" s="238"/>
      <c r="O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row>
    <row r="2" spans="1:67" s="242" customFormat="1" ht="42" customHeight="1" x14ac:dyDescent="0.2">
      <c r="B2" s="239"/>
      <c r="C2" s="273"/>
      <c r="D2" s="274"/>
      <c r="E2" s="274"/>
      <c r="F2" s="274"/>
      <c r="G2" s="274"/>
      <c r="H2" s="275"/>
      <c r="I2" s="241"/>
      <c r="J2" s="241"/>
      <c r="K2" s="241"/>
      <c r="L2" s="241"/>
      <c r="M2" s="241"/>
      <c r="N2" s="241"/>
      <c r="O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row>
    <row r="3" spans="1:67" s="237" customFormat="1" ht="17.25" customHeight="1" x14ac:dyDescent="0.25">
      <c r="B3" s="249"/>
      <c r="C3" s="276"/>
      <c r="D3" s="277"/>
      <c r="E3" s="277"/>
      <c r="F3" s="277"/>
      <c r="G3" s="228" t="str">
        <f>UPPER(Lists!K3)</f>
        <v>STATISTICAL OFFICE OF THE EUROPEAN UNION</v>
      </c>
      <c r="H3" s="278"/>
      <c r="I3" s="238"/>
      <c r="J3" s="238"/>
      <c r="K3" s="238"/>
      <c r="L3" s="238"/>
      <c r="M3" s="238"/>
      <c r="N3" s="238"/>
      <c r="O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row>
    <row r="4" spans="1:67" s="237" customFormat="1" ht="22.15" customHeight="1" x14ac:dyDescent="0.25">
      <c r="B4" s="249"/>
      <c r="C4" s="677" t="str">
        <f>UPPER(Lists!K7)</f>
        <v>ANNUAL REPORTING OF END-OF-LIFE VEHICLES</v>
      </c>
      <c r="D4" s="677"/>
      <c r="E4" s="677"/>
      <c r="F4" s="677"/>
      <c r="G4" s="677"/>
      <c r="H4" s="27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row>
    <row r="5" spans="1:67" s="237" customFormat="1" ht="22.15" customHeight="1" x14ac:dyDescent="0.25">
      <c r="B5" s="251"/>
      <c r="C5" s="649" t="str">
        <f>CONCATENATE(Lists!K8," DATA COLLECTION")</f>
        <v>2023 DATA COLLECTION</v>
      </c>
      <c r="D5" s="649"/>
      <c r="E5" s="649"/>
      <c r="F5" s="649"/>
      <c r="G5" s="649"/>
      <c r="H5" s="27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row>
    <row r="6" spans="1:67" s="237" customFormat="1" ht="24" customHeight="1" thickBot="1" x14ac:dyDescent="0.3">
      <c r="B6" s="251"/>
      <c r="C6" s="253"/>
      <c r="D6" s="253"/>
      <c r="E6" s="253"/>
      <c r="F6" s="253"/>
      <c r="G6" s="253"/>
      <c r="H6" s="27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row>
    <row r="7" spans="1:67" s="237" customFormat="1" ht="39" customHeight="1" thickBot="1" x14ac:dyDescent="0.3">
      <c r="B7" s="254"/>
      <c r="C7" s="664" t="s">
        <v>400</v>
      </c>
      <c r="D7" s="664"/>
      <c r="E7" s="664"/>
      <c r="F7" s="664"/>
      <c r="G7" s="664"/>
      <c r="H7" s="27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row>
    <row r="8" spans="1:67" s="237" customFormat="1" ht="14.25" customHeight="1" x14ac:dyDescent="0.25">
      <c r="B8" s="254"/>
      <c r="C8" s="337"/>
      <c r="D8" s="337"/>
      <c r="E8" s="337"/>
      <c r="F8" s="337"/>
      <c r="G8" s="337"/>
      <c r="H8" s="27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row>
    <row r="9" spans="1:67" s="1" customFormat="1" ht="18" customHeight="1" x14ac:dyDescent="0.25">
      <c r="A9" s="4"/>
      <c r="B9" s="338"/>
      <c r="C9" s="284" t="s">
        <v>91</v>
      </c>
      <c r="D9" s="284"/>
      <c r="E9" s="642" t="s">
        <v>123</v>
      </c>
      <c r="F9" s="536"/>
      <c r="G9" s="532" t="str">
        <f>IF(E9="","",VLOOKUP(E9,Lists!A2:B40,2,FALSE))</f>
        <v>LU</v>
      </c>
      <c r="H9" s="339"/>
    </row>
    <row r="10" spans="1:67" s="1" customFormat="1" ht="17.25" customHeight="1" x14ac:dyDescent="0.2">
      <c r="A10" s="2"/>
      <c r="B10" s="340"/>
      <c r="C10" s="284" t="s">
        <v>90</v>
      </c>
      <c r="D10" s="341"/>
      <c r="E10" s="643">
        <v>2021</v>
      </c>
      <c r="F10" s="536"/>
      <c r="G10" s="341"/>
      <c r="H10" s="339"/>
    </row>
    <row r="11" spans="1:67" s="1" customFormat="1" ht="32.65" customHeight="1" x14ac:dyDescent="0.25">
      <c r="A11" s="4"/>
      <c r="B11" s="338"/>
      <c r="C11" s="285" t="str">
        <f>CONCATENATE("The due date for reporting is ",Lists!K10)</f>
        <v>The due date for reporting is 30 June 2023</v>
      </c>
      <c r="D11" s="285"/>
      <c r="E11" s="342"/>
      <c r="F11" s="285"/>
      <c r="G11" s="343"/>
      <c r="H11" s="339"/>
    </row>
    <row r="12" spans="1:67" s="5" customFormat="1" ht="22.15" customHeight="1" x14ac:dyDescent="0.2">
      <c r="A12" s="6"/>
      <c r="B12" s="344"/>
      <c r="C12" s="669" t="str">
        <f>"Who is the primary contact point for the data collection '" &amp;  Lists!K7&amp;"' in your country?"</f>
        <v>Who is the primary contact point for the data collection 'Annual reporting of end-of-life vehicles' in your country?</v>
      </c>
      <c r="D12" s="669"/>
      <c r="E12" s="669"/>
      <c r="F12" s="669"/>
      <c r="G12" s="669"/>
      <c r="H12" s="345"/>
    </row>
    <row r="13" spans="1:67" s="1" customFormat="1" ht="5.25" customHeight="1" x14ac:dyDescent="0.2">
      <c r="A13" s="4"/>
      <c r="B13" s="338"/>
      <c r="C13" s="346"/>
      <c r="D13" s="346"/>
      <c r="E13" s="346"/>
      <c r="F13" s="346"/>
      <c r="G13" s="300"/>
      <c r="H13" s="339"/>
    </row>
    <row r="14" spans="1:67" s="1" customFormat="1" ht="17.25" customHeight="1" x14ac:dyDescent="0.2">
      <c r="A14" s="4"/>
      <c r="B14" s="338"/>
      <c r="C14" s="295" t="s">
        <v>89</v>
      </c>
      <c r="D14" s="675" t="s">
        <v>758</v>
      </c>
      <c r="E14" s="675"/>
      <c r="F14" s="675"/>
      <c r="G14" s="675"/>
      <c r="H14" s="339"/>
    </row>
    <row r="15" spans="1:67" s="1" customFormat="1" ht="4.5" customHeight="1" x14ac:dyDescent="0.2">
      <c r="A15" s="4"/>
      <c r="B15" s="338"/>
      <c r="C15" s="295"/>
      <c r="D15" s="283"/>
      <c r="E15" s="283"/>
      <c r="F15" s="283"/>
      <c r="G15" s="300"/>
      <c r="H15" s="339"/>
    </row>
    <row r="16" spans="1:67" s="1" customFormat="1" ht="17.25" customHeight="1" x14ac:dyDescent="0.2">
      <c r="A16" s="4"/>
      <c r="B16" s="338"/>
      <c r="C16" s="295" t="s">
        <v>88</v>
      </c>
      <c r="D16" s="675" t="s">
        <v>759</v>
      </c>
      <c r="E16" s="675"/>
      <c r="F16" s="675"/>
      <c r="G16" s="675"/>
      <c r="H16" s="339"/>
    </row>
    <row r="17" spans="1:8" s="1" customFormat="1" ht="5.25" customHeight="1" x14ac:dyDescent="0.2">
      <c r="A17" s="4"/>
      <c r="B17" s="338"/>
      <c r="C17" s="295"/>
      <c r="D17" s="283"/>
      <c r="E17" s="283"/>
      <c r="F17" s="283"/>
      <c r="G17" s="300"/>
      <c r="H17" s="339"/>
    </row>
    <row r="18" spans="1:8" s="1" customFormat="1" ht="17.25" customHeight="1" x14ac:dyDescent="0.2">
      <c r="A18" s="4"/>
      <c r="B18" s="338"/>
      <c r="C18" s="295" t="s">
        <v>87</v>
      </c>
      <c r="D18" s="675" t="s">
        <v>760</v>
      </c>
      <c r="E18" s="675"/>
      <c r="F18" s="675"/>
      <c r="G18" s="675"/>
      <c r="H18" s="339"/>
    </row>
    <row r="19" spans="1:8" s="1" customFormat="1" ht="3.75" customHeight="1" x14ac:dyDescent="0.2">
      <c r="A19" s="4"/>
      <c r="B19" s="338"/>
      <c r="C19" s="295"/>
      <c r="D19" s="283"/>
      <c r="E19" s="283"/>
      <c r="F19" s="283"/>
      <c r="G19" s="300"/>
      <c r="H19" s="339"/>
    </row>
    <row r="20" spans="1:8" s="1" customFormat="1" ht="17.25" customHeight="1" x14ac:dyDescent="0.2">
      <c r="A20" s="4"/>
      <c r="B20" s="338"/>
      <c r="C20" s="295" t="s">
        <v>86</v>
      </c>
      <c r="D20" s="675" t="s">
        <v>761</v>
      </c>
      <c r="E20" s="675"/>
      <c r="F20" s="675"/>
      <c r="G20" s="675"/>
      <c r="H20" s="339"/>
    </row>
    <row r="21" spans="1:8" s="1" customFormat="1" ht="5.25" customHeight="1" x14ac:dyDescent="0.2">
      <c r="A21" s="2"/>
      <c r="B21" s="340"/>
      <c r="C21" s="295"/>
      <c r="D21" s="283"/>
      <c r="E21" s="283"/>
      <c r="F21" s="283"/>
      <c r="G21" s="300"/>
      <c r="H21" s="339"/>
    </row>
    <row r="22" spans="1:8" s="1" customFormat="1" ht="17.25" customHeight="1" x14ac:dyDescent="0.2">
      <c r="A22" s="4"/>
      <c r="B22" s="338"/>
      <c r="C22" s="295" t="s">
        <v>401</v>
      </c>
      <c r="D22" s="675" t="s">
        <v>762</v>
      </c>
      <c r="E22" s="675"/>
      <c r="F22" s="675"/>
      <c r="G22" s="675"/>
      <c r="H22" s="339"/>
    </row>
    <row r="23" spans="1:8" s="1" customFormat="1" ht="30" customHeight="1" x14ac:dyDescent="0.25">
      <c r="A23" s="4"/>
      <c r="B23" s="338"/>
      <c r="C23" s="676" t="s">
        <v>85</v>
      </c>
      <c r="D23" s="676"/>
      <c r="E23" s="676"/>
      <c r="F23" s="676"/>
      <c r="G23" s="676"/>
      <c r="H23" s="339"/>
    </row>
    <row r="24" spans="1:8" ht="13.5" thickBot="1" x14ac:dyDescent="0.25">
      <c r="B24" s="347"/>
      <c r="C24" s="348"/>
      <c r="D24" s="348"/>
      <c r="E24" s="348"/>
      <c r="F24" s="348"/>
      <c r="G24" s="348"/>
      <c r="H24" s="349"/>
    </row>
  </sheetData>
  <sheetProtection algorithmName="SHA-512" hashValue="CHy/7UJBjtU8/UgfPW9UzQ8ip2dQZLuyuDnn9neUv9iw9f3PR74oVhEZDp8ah8SRNLr3CU8E7lAb9Djn1rt8vw==" saltValue="txVKf5szxUWp3VzHqDev4w==" spinCount="100000" sheet="1" selectLockedCells="1"/>
  <mergeCells count="10">
    <mergeCell ref="D18:G18"/>
    <mergeCell ref="D20:G20"/>
    <mergeCell ref="D22:G22"/>
    <mergeCell ref="C23:G23"/>
    <mergeCell ref="C4:G4"/>
    <mergeCell ref="C5:G5"/>
    <mergeCell ref="C7:G7"/>
    <mergeCell ref="C12:G12"/>
    <mergeCell ref="D14:G14"/>
    <mergeCell ref="D16:G16"/>
  </mergeCells>
  <pageMargins left="0.23622047244094491" right="0.23622047244094491" top="0.74803149606299213" bottom="0.74803149606299213" header="0.31496062992125984" footer="0.31496062992125984"/>
  <pageSetup paperSize="9" orientation="landscape" verticalDpi="0" r:id="rId1"/>
  <headerFooter>
    <oddFooter>&amp;L&amp;F&amp;CPage &amp;P of &amp;N&amp;R&amp;A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Lists!$A$2:$A$40</xm:f>
          </x14:formula1>
          <xm:sqref>E9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9CDC9"/>
    <pageSetUpPr fitToPage="1"/>
  </sheetPr>
  <dimension ref="B1:F59"/>
  <sheetViews>
    <sheetView showGridLines="0" workbookViewId="0">
      <selection activeCell="E9" sqref="E9"/>
    </sheetView>
  </sheetViews>
  <sheetFormatPr defaultColWidth="9.28515625" defaultRowHeight="14.25" x14ac:dyDescent="0.2"/>
  <cols>
    <col min="1" max="1" width="1.28515625" style="350" customWidth="1"/>
    <col min="2" max="2" width="0.7109375" style="350" customWidth="1"/>
    <col min="3" max="3" width="2.28515625" style="350" customWidth="1"/>
    <col min="4" max="4" width="7.42578125" style="309" customWidth="1"/>
    <col min="5" max="5" width="130.7109375" style="350" customWidth="1"/>
    <col min="6" max="6" width="2.28515625" style="350" customWidth="1"/>
    <col min="7" max="16384" width="9.28515625" style="350"/>
  </cols>
  <sheetData>
    <row r="1" spans="2:6" ht="9.75" customHeight="1" thickBot="1" x14ac:dyDescent="0.25"/>
    <row r="2" spans="2:6" ht="40.5" customHeight="1" x14ac:dyDescent="0.25">
      <c r="C2" s="351"/>
      <c r="D2" s="678"/>
      <c r="E2" s="678"/>
      <c r="F2" s="352"/>
    </row>
    <row r="3" spans="2:6" s="353" customFormat="1" ht="19.5" customHeight="1" x14ac:dyDescent="0.2">
      <c r="C3" s="354"/>
      <c r="D3" s="355"/>
      <c r="E3" s="356" t="str">
        <f>UPPER(Lists!K3)</f>
        <v>STATISTICAL OFFICE OF THE EUROPEAN UNION</v>
      </c>
      <c r="F3" s="357"/>
    </row>
    <row r="4" spans="2:6" ht="21.75" customHeight="1" x14ac:dyDescent="0.2">
      <c r="C4" s="338"/>
      <c r="D4" s="679" t="str">
        <f>UPPER(Lists!K7)</f>
        <v>ANNUAL REPORTING OF END-OF-LIFE VEHICLES</v>
      </c>
      <c r="E4" s="679"/>
      <c r="F4" s="339"/>
    </row>
    <row r="5" spans="2:6" ht="18" customHeight="1" x14ac:dyDescent="0.2">
      <c r="C5" s="338"/>
      <c r="D5" s="680" t="str">
        <f>CONCATENATE(Lists!K8," DATA COLLECTION")</f>
        <v>2023 DATA COLLECTION</v>
      </c>
      <c r="E5" s="680"/>
      <c r="F5" s="339"/>
    </row>
    <row r="6" spans="2:6" ht="9" customHeight="1" x14ac:dyDescent="0.2">
      <c r="C6" s="338"/>
      <c r="D6" s="358"/>
      <c r="E6" s="358"/>
      <c r="F6" s="339"/>
    </row>
    <row r="7" spans="2:6" ht="35.25" customHeight="1" x14ac:dyDescent="0.2">
      <c r="C7" s="338"/>
      <c r="D7" s="681" t="s">
        <v>609</v>
      </c>
      <c r="E7" s="681"/>
      <c r="F7" s="339"/>
    </row>
    <row r="8" spans="2:6" ht="30.75" customHeight="1" x14ac:dyDescent="0.2">
      <c r="C8" s="338"/>
      <c r="D8" s="682" t="str">
        <f>IF('GETTING STARTED'!E9="","",'GETTING STARTED'!E9)</f>
        <v>Luxembourg</v>
      </c>
      <c r="E8" s="682"/>
      <c r="F8" s="339"/>
    </row>
    <row r="9" spans="2:6" ht="15" x14ac:dyDescent="0.2">
      <c r="B9" s="359"/>
      <c r="C9" s="360"/>
      <c r="D9" s="361">
        <v>1</v>
      </c>
      <c r="E9" s="362" t="s">
        <v>345</v>
      </c>
      <c r="F9" s="339"/>
    </row>
    <row r="10" spans="2:6" ht="15" x14ac:dyDescent="0.2">
      <c r="B10" s="359"/>
      <c r="C10" s="360"/>
      <c r="D10" s="361">
        <v>2</v>
      </c>
      <c r="E10" s="363"/>
      <c r="F10" s="339"/>
    </row>
    <row r="11" spans="2:6" ht="15" x14ac:dyDescent="0.2">
      <c r="B11" s="359"/>
      <c r="C11" s="360"/>
      <c r="D11" s="364">
        <v>3</v>
      </c>
      <c r="E11" s="363"/>
      <c r="F11" s="339"/>
    </row>
    <row r="12" spans="2:6" ht="15" x14ac:dyDescent="0.2">
      <c r="B12" s="359"/>
      <c r="C12" s="360"/>
      <c r="D12" s="364">
        <v>4</v>
      </c>
      <c r="E12" s="365"/>
      <c r="F12" s="339"/>
    </row>
    <row r="13" spans="2:6" ht="15" x14ac:dyDescent="0.2">
      <c r="B13" s="359"/>
      <c r="C13" s="360"/>
      <c r="D13" s="361">
        <v>5</v>
      </c>
      <c r="E13" s="365"/>
      <c r="F13" s="339"/>
    </row>
    <row r="14" spans="2:6" ht="15" x14ac:dyDescent="0.2">
      <c r="B14" s="359"/>
      <c r="C14" s="360"/>
      <c r="D14" s="361">
        <v>6</v>
      </c>
      <c r="E14" s="365"/>
      <c r="F14" s="339"/>
    </row>
    <row r="15" spans="2:6" ht="15" x14ac:dyDescent="0.2">
      <c r="B15" s="359"/>
      <c r="C15" s="360"/>
      <c r="D15" s="361">
        <v>7</v>
      </c>
      <c r="E15" s="365"/>
      <c r="F15" s="339"/>
    </row>
    <row r="16" spans="2:6" ht="15" x14ac:dyDescent="0.2">
      <c r="B16" s="359"/>
      <c r="C16" s="360"/>
      <c r="D16" s="361">
        <v>8</v>
      </c>
      <c r="E16" s="365"/>
      <c r="F16" s="339"/>
    </row>
    <row r="17" spans="2:6" ht="15" x14ac:dyDescent="0.2">
      <c r="B17" s="359"/>
      <c r="C17" s="360"/>
      <c r="D17" s="361">
        <v>9</v>
      </c>
      <c r="E17" s="365"/>
      <c r="F17" s="339"/>
    </row>
    <row r="18" spans="2:6" ht="15" x14ac:dyDescent="0.2">
      <c r="B18" s="359"/>
      <c r="C18" s="360"/>
      <c r="D18" s="361">
        <v>10</v>
      </c>
      <c r="E18" s="366"/>
      <c r="F18" s="339"/>
    </row>
    <row r="19" spans="2:6" ht="15" x14ac:dyDescent="0.2">
      <c r="B19" s="359"/>
      <c r="C19" s="360"/>
      <c r="D19" s="361">
        <v>11</v>
      </c>
      <c r="E19" s="366"/>
      <c r="F19" s="339"/>
    </row>
    <row r="20" spans="2:6" ht="15" x14ac:dyDescent="0.2">
      <c r="B20" s="359"/>
      <c r="C20" s="360"/>
      <c r="D20" s="361">
        <v>12</v>
      </c>
      <c r="E20" s="366"/>
      <c r="F20" s="339"/>
    </row>
    <row r="21" spans="2:6" ht="15" x14ac:dyDescent="0.2">
      <c r="B21" s="359"/>
      <c r="C21" s="360"/>
      <c r="D21" s="361">
        <v>13</v>
      </c>
      <c r="E21" s="366"/>
      <c r="F21" s="339"/>
    </row>
    <row r="22" spans="2:6" ht="15" x14ac:dyDescent="0.2">
      <c r="B22" s="359"/>
      <c r="C22" s="360"/>
      <c r="D22" s="361">
        <v>14</v>
      </c>
      <c r="E22" s="366"/>
      <c r="F22" s="339"/>
    </row>
    <row r="23" spans="2:6" ht="15" x14ac:dyDescent="0.2">
      <c r="B23" s="359"/>
      <c r="C23" s="360"/>
      <c r="D23" s="361">
        <v>15</v>
      </c>
      <c r="E23" s="366"/>
      <c r="F23" s="339"/>
    </row>
    <row r="24" spans="2:6" ht="15" x14ac:dyDescent="0.2">
      <c r="B24" s="359"/>
      <c r="C24" s="360"/>
      <c r="D24" s="361">
        <v>16</v>
      </c>
      <c r="E24" s="366"/>
      <c r="F24" s="339"/>
    </row>
    <row r="25" spans="2:6" ht="15" x14ac:dyDescent="0.2">
      <c r="B25" s="359"/>
      <c r="C25" s="360"/>
      <c r="D25" s="361">
        <v>17</v>
      </c>
      <c r="E25" s="366"/>
      <c r="F25" s="339"/>
    </row>
    <row r="26" spans="2:6" ht="15" x14ac:dyDescent="0.2">
      <c r="B26" s="359"/>
      <c r="C26" s="360"/>
      <c r="D26" s="361">
        <v>18</v>
      </c>
      <c r="E26" s="366"/>
      <c r="F26" s="339"/>
    </row>
    <row r="27" spans="2:6" ht="15" x14ac:dyDescent="0.2">
      <c r="B27" s="359"/>
      <c r="C27" s="360"/>
      <c r="D27" s="361">
        <v>19</v>
      </c>
      <c r="E27" s="366"/>
      <c r="F27" s="339"/>
    </row>
    <row r="28" spans="2:6" ht="15" x14ac:dyDescent="0.2">
      <c r="B28" s="359"/>
      <c r="C28" s="360"/>
      <c r="D28" s="361">
        <v>20</v>
      </c>
      <c r="E28" s="366"/>
      <c r="F28" s="339"/>
    </row>
    <row r="29" spans="2:6" ht="15" x14ac:dyDescent="0.2">
      <c r="B29" s="359"/>
      <c r="C29" s="360"/>
      <c r="D29" s="361">
        <v>21</v>
      </c>
      <c r="E29" s="366"/>
      <c r="F29" s="339"/>
    </row>
    <row r="30" spans="2:6" ht="15" x14ac:dyDescent="0.2">
      <c r="B30" s="359"/>
      <c r="C30" s="360"/>
      <c r="D30" s="361">
        <v>22</v>
      </c>
      <c r="E30" s="366"/>
      <c r="F30" s="339"/>
    </row>
    <row r="31" spans="2:6" ht="15" x14ac:dyDescent="0.2">
      <c r="B31" s="359"/>
      <c r="C31" s="360"/>
      <c r="D31" s="361">
        <v>23</v>
      </c>
      <c r="E31" s="366"/>
      <c r="F31" s="339"/>
    </row>
    <row r="32" spans="2:6" ht="15" x14ac:dyDescent="0.2">
      <c r="B32" s="359"/>
      <c r="C32" s="360"/>
      <c r="D32" s="361">
        <v>24</v>
      </c>
      <c r="E32" s="366"/>
      <c r="F32" s="339"/>
    </row>
    <row r="33" spans="2:6" ht="15" x14ac:dyDescent="0.2">
      <c r="B33" s="359"/>
      <c r="C33" s="360"/>
      <c r="D33" s="361">
        <v>25</v>
      </c>
      <c r="E33" s="366"/>
      <c r="F33" s="339"/>
    </row>
    <row r="34" spans="2:6" ht="15" x14ac:dyDescent="0.2">
      <c r="B34" s="359"/>
      <c r="C34" s="360"/>
      <c r="D34" s="361">
        <v>26</v>
      </c>
      <c r="E34" s="366"/>
      <c r="F34" s="339"/>
    </row>
    <row r="35" spans="2:6" ht="15" x14ac:dyDescent="0.2">
      <c r="B35" s="359"/>
      <c r="C35" s="360"/>
      <c r="D35" s="361">
        <v>27</v>
      </c>
      <c r="E35" s="366"/>
      <c r="F35" s="339"/>
    </row>
    <row r="36" spans="2:6" ht="15" x14ac:dyDescent="0.2">
      <c r="B36" s="359"/>
      <c r="C36" s="360"/>
      <c r="D36" s="361">
        <v>28</v>
      </c>
      <c r="E36" s="366"/>
      <c r="F36" s="339"/>
    </row>
    <row r="37" spans="2:6" ht="15" x14ac:dyDescent="0.2">
      <c r="B37" s="359"/>
      <c r="C37" s="360"/>
      <c r="D37" s="361">
        <v>29</v>
      </c>
      <c r="E37" s="366"/>
      <c r="F37" s="339"/>
    </row>
    <row r="38" spans="2:6" ht="15" x14ac:dyDescent="0.2">
      <c r="B38" s="359"/>
      <c r="C38" s="360"/>
      <c r="D38" s="361">
        <v>30</v>
      </c>
      <c r="E38" s="366"/>
      <c r="F38" s="339"/>
    </row>
    <row r="39" spans="2:6" ht="15" x14ac:dyDescent="0.2">
      <c r="B39" s="359"/>
      <c r="C39" s="360"/>
      <c r="D39" s="361">
        <v>31</v>
      </c>
      <c r="E39" s="366"/>
      <c r="F39" s="339"/>
    </row>
    <row r="40" spans="2:6" ht="15" x14ac:dyDescent="0.2">
      <c r="B40" s="359"/>
      <c r="C40" s="360"/>
      <c r="D40" s="361">
        <v>32</v>
      </c>
      <c r="E40" s="366"/>
      <c r="F40" s="339"/>
    </row>
    <row r="41" spans="2:6" ht="15" x14ac:dyDescent="0.2">
      <c r="B41" s="359"/>
      <c r="C41" s="360"/>
      <c r="D41" s="361">
        <v>33</v>
      </c>
      <c r="E41" s="366"/>
      <c r="F41" s="339"/>
    </row>
    <row r="42" spans="2:6" ht="15" x14ac:dyDescent="0.2">
      <c r="B42" s="359"/>
      <c r="C42" s="360"/>
      <c r="D42" s="361">
        <v>34</v>
      </c>
      <c r="E42" s="366"/>
      <c r="F42" s="339"/>
    </row>
    <row r="43" spans="2:6" ht="15" x14ac:dyDescent="0.2">
      <c r="B43" s="359"/>
      <c r="C43" s="360"/>
      <c r="D43" s="361">
        <v>35</v>
      </c>
      <c r="E43" s="366"/>
      <c r="F43" s="339"/>
    </row>
    <row r="44" spans="2:6" ht="15" x14ac:dyDescent="0.2">
      <c r="B44" s="359"/>
      <c r="C44" s="360"/>
      <c r="D44" s="361">
        <v>36</v>
      </c>
      <c r="E44" s="366"/>
      <c r="F44" s="339"/>
    </row>
    <row r="45" spans="2:6" ht="15" x14ac:dyDescent="0.2">
      <c r="B45" s="359"/>
      <c r="C45" s="360"/>
      <c r="D45" s="361">
        <v>37</v>
      </c>
      <c r="E45" s="366"/>
      <c r="F45" s="339"/>
    </row>
    <row r="46" spans="2:6" ht="15" x14ac:dyDescent="0.2">
      <c r="B46" s="359"/>
      <c r="C46" s="360"/>
      <c r="D46" s="361">
        <v>38</v>
      </c>
      <c r="E46" s="366"/>
      <c r="F46" s="339"/>
    </row>
    <row r="47" spans="2:6" ht="15" x14ac:dyDescent="0.2">
      <c r="B47" s="359"/>
      <c r="C47" s="360"/>
      <c r="D47" s="361">
        <v>39</v>
      </c>
      <c r="E47" s="366"/>
      <c r="F47" s="339"/>
    </row>
    <row r="48" spans="2:6" ht="15" x14ac:dyDescent="0.2">
      <c r="B48" s="359"/>
      <c r="C48" s="360"/>
      <c r="D48" s="361">
        <v>40</v>
      </c>
      <c r="E48" s="366"/>
      <c r="F48" s="339"/>
    </row>
    <row r="49" spans="2:6" ht="15" x14ac:dyDescent="0.2">
      <c r="B49" s="359"/>
      <c r="C49" s="360"/>
      <c r="D49" s="361">
        <v>41</v>
      </c>
      <c r="E49" s="366"/>
      <c r="F49" s="339"/>
    </row>
    <row r="50" spans="2:6" ht="15" x14ac:dyDescent="0.2">
      <c r="B50" s="359"/>
      <c r="C50" s="360"/>
      <c r="D50" s="361">
        <v>42</v>
      </c>
      <c r="E50" s="366"/>
      <c r="F50" s="339"/>
    </row>
    <row r="51" spans="2:6" ht="15" x14ac:dyDescent="0.2">
      <c r="B51" s="359"/>
      <c r="C51" s="360"/>
      <c r="D51" s="361">
        <v>43</v>
      </c>
      <c r="E51" s="366"/>
      <c r="F51" s="339"/>
    </row>
    <row r="52" spans="2:6" ht="15" x14ac:dyDescent="0.2">
      <c r="B52" s="359"/>
      <c r="C52" s="360"/>
      <c r="D52" s="361">
        <v>44</v>
      </c>
      <c r="E52" s="366"/>
      <c r="F52" s="339"/>
    </row>
    <row r="53" spans="2:6" ht="15" x14ac:dyDescent="0.2">
      <c r="B53" s="359"/>
      <c r="C53" s="360"/>
      <c r="D53" s="361">
        <v>45</v>
      </c>
      <c r="E53" s="366"/>
      <c r="F53" s="339"/>
    </row>
    <row r="54" spans="2:6" ht="15" x14ac:dyDescent="0.2">
      <c r="B54" s="359"/>
      <c r="C54" s="360"/>
      <c r="D54" s="361">
        <v>46</v>
      </c>
      <c r="E54" s="366"/>
      <c r="F54" s="339"/>
    </row>
    <row r="55" spans="2:6" ht="15" x14ac:dyDescent="0.2">
      <c r="B55" s="359"/>
      <c r="C55" s="360"/>
      <c r="D55" s="361">
        <v>47</v>
      </c>
      <c r="E55" s="366"/>
      <c r="F55" s="339"/>
    </row>
    <row r="56" spans="2:6" ht="15" x14ac:dyDescent="0.2">
      <c r="B56" s="359"/>
      <c r="C56" s="360"/>
      <c r="D56" s="361">
        <v>48</v>
      </c>
      <c r="E56" s="366"/>
      <c r="F56" s="339"/>
    </row>
    <row r="57" spans="2:6" ht="15" x14ac:dyDescent="0.2">
      <c r="B57" s="359"/>
      <c r="C57" s="360"/>
      <c r="D57" s="361">
        <v>49</v>
      </c>
      <c r="E57" s="366"/>
      <c r="F57" s="339"/>
    </row>
    <row r="58" spans="2:6" ht="15" x14ac:dyDescent="0.2">
      <c r="B58" s="359"/>
      <c r="C58" s="360"/>
      <c r="D58" s="361">
        <v>50</v>
      </c>
      <c r="E58" s="366"/>
      <c r="F58" s="339"/>
    </row>
    <row r="59" spans="2:6" ht="15" thickBot="1" x14ac:dyDescent="0.25">
      <c r="C59" s="367"/>
      <c r="D59" s="368"/>
      <c r="E59" s="369"/>
      <c r="F59" s="370"/>
    </row>
  </sheetData>
  <sheetProtection algorithmName="SHA-512" hashValue="rBQ1RpO4fitWVWsfofaUVDHd0pl3rZKmAsppRsJDnmXu+mBdjn5vuu5hF0Mq9YG9KTcJzEMm8GLBLhkkdH3Jgg==" saltValue="0C9z6Hsi23r5DwHTc8y89w==" spinCount="100000" sheet="1" objects="1" scenarios="1" selectLockedCells="1"/>
  <mergeCells count="5">
    <mergeCell ref="D2:E2"/>
    <mergeCell ref="D4:E4"/>
    <mergeCell ref="D5:E5"/>
    <mergeCell ref="D7:E7"/>
    <mergeCell ref="D8:E8"/>
  </mergeCells>
  <pageMargins left="0.70866141732283472" right="0.70866141732283472" top="0.74803149606299213" bottom="0.74803149606299213" header="0.31496062992125984" footer="0.31496062992125984"/>
  <pageSetup paperSize="9" scale="90" fitToHeight="0" orientation="landscape" verticalDpi="0" r:id="rId1"/>
  <headerFooter>
    <oddFooter>&amp;L&amp;F&amp;CPage &amp;P of &amp;N&amp;R&amp;A</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41AFAA"/>
    <pageSetUpPr fitToPage="1"/>
  </sheetPr>
  <dimension ref="A1:AI29"/>
  <sheetViews>
    <sheetView showGridLines="0" zoomScaleNormal="100" workbookViewId="0">
      <pane xSplit="6" ySplit="7" topLeftCell="G8" activePane="bottomRight" state="frozen"/>
      <selection activeCell="I23" sqref="I23"/>
      <selection pane="topRight" activeCell="I23" sqref="I23"/>
      <selection pane="bottomLeft" activeCell="I23" sqref="I23"/>
      <selection pane="bottomRight" activeCell="D1" sqref="D1"/>
    </sheetView>
  </sheetViews>
  <sheetFormatPr defaultColWidth="9.28515625" defaultRowHeight="15" x14ac:dyDescent="0.25"/>
  <cols>
    <col min="1" max="1" width="1.5703125" style="47" hidden="1" customWidth="1"/>
    <col min="2" max="2" width="2" style="47" hidden="1" customWidth="1"/>
    <col min="3" max="3" width="1.7109375" style="47" hidden="1" customWidth="1"/>
    <col min="4" max="4" width="2.5703125" style="45" customWidth="1"/>
    <col min="5" max="5" width="16.7109375" style="46" bestFit="1" customWidth="1"/>
    <col min="6" max="6" width="53.5703125" style="47" customWidth="1"/>
    <col min="7" max="7" width="14.5703125" style="47" customWidth="1"/>
    <col min="8" max="8" width="3.5703125" style="47" customWidth="1"/>
    <col min="9" max="9" width="2.7109375" style="47" customWidth="1"/>
    <col min="10" max="10" width="10.7109375" style="47" customWidth="1"/>
    <col min="11" max="11" width="14.5703125" style="47" customWidth="1"/>
    <col min="12" max="12" width="3.5703125" style="47" customWidth="1"/>
    <col min="13" max="13" width="2.7109375" style="47" customWidth="1"/>
    <col min="14" max="14" width="10.7109375" style="47" customWidth="1"/>
    <col min="15" max="15" width="14.5703125" style="47" customWidth="1"/>
    <col min="16" max="16" width="3.5703125" style="47" customWidth="1"/>
    <col min="17" max="17" width="2.7109375" style="47" customWidth="1"/>
    <col min="18" max="18" width="10.7109375" style="47" customWidth="1"/>
    <col min="19" max="19" width="14.5703125" style="47" customWidth="1"/>
    <col min="20" max="20" width="3.5703125" style="47" customWidth="1"/>
    <col min="21" max="21" width="2.7109375" style="47" customWidth="1"/>
    <col min="22" max="22" width="10.7109375" style="47" customWidth="1"/>
    <col min="23" max="23" width="14.5703125" style="47" customWidth="1"/>
    <col min="24" max="24" width="3.5703125" style="47" customWidth="1"/>
    <col min="25" max="25" width="2.7109375" style="47" customWidth="1"/>
    <col min="26" max="26" width="10.7109375" style="47" customWidth="1"/>
    <col min="27" max="27" width="60.7109375" style="47" customWidth="1"/>
    <col min="28" max="28" width="41.5703125" style="47" hidden="1" customWidth="1"/>
    <col min="29" max="29" width="32.5703125" style="47" hidden="1" customWidth="1"/>
    <col min="30" max="16384" width="9.28515625" style="47"/>
  </cols>
  <sheetData>
    <row r="1" spans="4:29" ht="6.6" customHeight="1" thickBot="1" x14ac:dyDescent="0.3">
      <c r="AA1" s="115"/>
    </row>
    <row r="2" spans="4:29" s="49" customFormat="1" ht="42" customHeight="1" thickBot="1" x14ac:dyDescent="0.3">
      <c r="D2" s="48"/>
      <c r="E2" s="180"/>
      <c r="F2" s="181"/>
      <c r="G2" s="685" t="s">
        <v>140</v>
      </c>
      <c r="H2" s="685"/>
      <c r="I2" s="685"/>
      <c r="J2" s="685"/>
      <c r="K2" s="685"/>
      <c r="L2" s="685"/>
      <c r="M2" s="685"/>
      <c r="N2" s="685"/>
      <c r="O2" s="685"/>
      <c r="P2" s="685"/>
      <c r="Q2" s="685"/>
      <c r="R2" s="685"/>
      <c r="S2" s="685"/>
      <c r="T2" s="685"/>
      <c r="U2" s="685"/>
      <c r="V2" s="685"/>
      <c r="W2" s="685"/>
      <c r="X2" s="685"/>
      <c r="Y2" s="685"/>
      <c r="Z2" s="686"/>
      <c r="AA2" s="706" t="s">
        <v>218</v>
      </c>
      <c r="AB2" s="700" t="s">
        <v>582</v>
      </c>
      <c r="AC2" s="701"/>
    </row>
    <row r="3" spans="4:29" s="49" customFormat="1" ht="21.75" customHeight="1" x14ac:dyDescent="0.25">
      <c r="D3" s="48"/>
      <c r="E3" s="50" t="s">
        <v>43</v>
      </c>
      <c r="F3" s="51" t="str">
        <f>'GETTING STARTED'!G9</f>
        <v>LU</v>
      </c>
      <c r="G3" s="687" t="str">
        <f>IF('GETTING STARTED'!E9="","",'GETTING STARTED'!E9)</f>
        <v>Luxembourg</v>
      </c>
      <c r="H3" s="687"/>
      <c r="I3" s="687"/>
      <c r="J3" s="687"/>
      <c r="K3" s="687"/>
      <c r="L3" s="687"/>
      <c r="M3" s="687"/>
      <c r="N3" s="687"/>
      <c r="O3" s="687"/>
      <c r="P3" s="687"/>
      <c r="Q3" s="687"/>
      <c r="R3" s="687"/>
      <c r="S3" s="687"/>
      <c r="T3" s="687"/>
      <c r="U3" s="687"/>
      <c r="V3" s="687"/>
      <c r="W3" s="687"/>
      <c r="X3" s="687"/>
      <c r="Y3" s="687"/>
      <c r="Z3" s="688"/>
      <c r="AA3" s="707"/>
      <c r="AB3" s="702"/>
      <c r="AC3" s="703"/>
    </row>
    <row r="4" spans="4:29" s="49" customFormat="1" ht="21.75" customHeight="1" thickBot="1" x14ac:dyDescent="0.3">
      <c r="D4" s="48"/>
      <c r="E4" s="52" t="s">
        <v>93</v>
      </c>
      <c r="F4" s="53">
        <f>IF('GETTING STARTED'!E10="","",'GETTING STARTED'!E10)</f>
        <v>2021</v>
      </c>
      <c r="G4" s="689"/>
      <c r="H4" s="689"/>
      <c r="I4" s="689"/>
      <c r="J4" s="689"/>
      <c r="K4" s="689"/>
      <c r="L4" s="689"/>
      <c r="M4" s="689"/>
      <c r="N4" s="689"/>
      <c r="O4" s="689"/>
      <c r="P4" s="689"/>
      <c r="Q4" s="689"/>
      <c r="R4" s="689"/>
      <c r="S4" s="689"/>
      <c r="T4" s="689"/>
      <c r="U4" s="689"/>
      <c r="V4" s="689"/>
      <c r="W4" s="689"/>
      <c r="X4" s="689"/>
      <c r="Y4" s="689"/>
      <c r="Z4" s="690"/>
      <c r="AA4" s="707"/>
      <c r="AB4" s="702"/>
      <c r="AC4" s="703"/>
    </row>
    <row r="5" spans="4:29" s="56" customFormat="1" ht="21.75" customHeight="1" thickBot="1" x14ac:dyDescent="0.25">
      <c r="D5" s="45"/>
      <c r="E5" s="54" t="s">
        <v>151</v>
      </c>
      <c r="F5" s="55" t="s">
        <v>46</v>
      </c>
      <c r="G5" s="697" t="s">
        <v>94</v>
      </c>
      <c r="H5" s="698"/>
      <c r="I5" s="698"/>
      <c r="J5" s="699"/>
      <c r="K5" s="697" t="s">
        <v>97</v>
      </c>
      <c r="L5" s="698"/>
      <c r="M5" s="698"/>
      <c r="N5" s="699"/>
      <c r="O5" s="697" t="s">
        <v>99</v>
      </c>
      <c r="P5" s="698"/>
      <c r="Q5" s="698"/>
      <c r="R5" s="698"/>
      <c r="S5" s="698"/>
      <c r="T5" s="698"/>
      <c r="U5" s="698"/>
      <c r="V5" s="699"/>
      <c r="W5" s="697" t="s">
        <v>100</v>
      </c>
      <c r="X5" s="698"/>
      <c r="Y5" s="698"/>
      <c r="Z5" s="699"/>
      <c r="AA5" s="707"/>
      <c r="AB5" s="704"/>
      <c r="AC5" s="705"/>
    </row>
    <row r="6" spans="4:29" s="56" customFormat="1" ht="45.75" customHeight="1" thickBot="1" x14ac:dyDescent="0.25">
      <c r="D6" s="57"/>
      <c r="E6" s="58"/>
      <c r="F6" s="59"/>
      <c r="G6" s="60" t="s">
        <v>96</v>
      </c>
      <c r="H6" s="691" t="s">
        <v>150</v>
      </c>
      <c r="I6" s="693" t="s">
        <v>188</v>
      </c>
      <c r="J6" s="694"/>
      <c r="K6" s="60" t="s">
        <v>98</v>
      </c>
      <c r="L6" s="691" t="s">
        <v>150</v>
      </c>
      <c r="M6" s="693" t="s">
        <v>188</v>
      </c>
      <c r="N6" s="694"/>
      <c r="O6" s="60" t="s">
        <v>190</v>
      </c>
      <c r="P6" s="691" t="s">
        <v>150</v>
      </c>
      <c r="Q6" s="693" t="s">
        <v>188</v>
      </c>
      <c r="R6" s="694"/>
      <c r="S6" s="60" t="s">
        <v>228</v>
      </c>
      <c r="T6" s="691" t="s">
        <v>150</v>
      </c>
      <c r="U6" s="693" t="s">
        <v>188</v>
      </c>
      <c r="V6" s="694"/>
      <c r="W6" s="60" t="s">
        <v>634</v>
      </c>
      <c r="X6" s="691" t="s">
        <v>150</v>
      </c>
      <c r="Y6" s="693" t="s">
        <v>188</v>
      </c>
      <c r="Z6" s="694"/>
      <c r="AA6" s="497"/>
      <c r="AB6" s="706" t="s">
        <v>618</v>
      </c>
      <c r="AC6" s="706" t="s">
        <v>618</v>
      </c>
    </row>
    <row r="7" spans="4:29" s="56" customFormat="1" hidden="1" thickBot="1" x14ac:dyDescent="0.25">
      <c r="D7" s="45"/>
      <c r="E7" s="221" t="s">
        <v>155</v>
      </c>
      <c r="F7" s="222" t="s">
        <v>156</v>
      </c>
      <c r="G7" s="63" t="s">
        <v>47</v>
      </c>
      <c r="H7" s="692"/>
      <c r="I7" s="695"/>
      <c r="J7" s="696"/>
      <c r="K7" s="63" t="s">
        <v>48</v>
      </c>
      <c r="L7" s="692"/>
      <c r="M7" s="695"/>
      <c r="N7" s="696"/>
      <c r="O7" s="63" t="s">
        <v>49</v>
      </c>
      <c r="P7" s="692"/>
      <c r="Q7" s="695"/>
      <c r="R7" s="696"/>
      <c r="S7" s="63" t="s">
        <v>50</v>
      </c>
      <c r="T7" s="692"/>
      <c r="U7" s="695"/>
      <c r="V7" s="696"/>
      <c r="W7" s="63" t="s">
        <v>51</v>
      </c>
      <c r="X7" s="692"/>
      <c r="Y7" s="695"/>
      <c r="Z7" s="696"/>
      <c r="AA7" s="498"/>
      <c r="AB7" s="708"/>
      <c r="AC7" s="708"/>
    </row>
    <row r="8" spans="4:29" s="56" customFormat="1" ht="27" customHeight="1" x14ac:dyDescent="0.2">
      <c r="D8" s="57"/>
      <c r="E8" s="64" t="s">
        <v>56</v>
      </c>
      <c r="F8" s="65" t="s">
        <v>324</v>
      </c>
      <c r="G8" s="401"/>
      <c r="H8" s="407"/>
      <c r="I8" s="408"/>
      <c r="J8" s="404" t="str">
        <f>IF(TRIM(I8)="", "", IF(VLOOKUP(I8,'Footnotes list'!$D$9:$E$107,2,FALSE)=0,"",VLOOKUP(I8,'Footnotes list'!$D$9:$E$107,2,FALSE) ) )</f>
        <v/>
      </c>
      <c r="K8" s="401"/>
      <c r="L8" s="413"/>
      <c r="M8" s="408"/>
      <c r="N8" s="404" t="str">
        <f>IF(TRIM(M8)="", "", IF(VLOOKUP(M8,'Footnotes list'!$D$9:$E$107,2,FALSE)=0,"",VLOOKUP(M8,'Footnotes list'!$D$9:$E$107,2,FALSE) ) )</f>
        <v/>
      </c>
      <c r="O8" s="401"/>
      <c r="P8" s="413"/>
      <c r="Q8" s="408"/>
      <c r="R8" s="404" t="str">
        <f>IF(TRIM(Q8)="", "", IF(VLOOKUP(Q8,'Footnotes list'!$D$9:$E$107,2,FALSE)=0,"",VLOOKUP(Q8,'Footnotes list'!$D$9:$E$107,2,FALSE) ) )</f>
        <v/>
      </c>
      <c r="S8" s="530" t="str">
        <f>IF(AND(TRIM(K8)="", TRIM(O8)=""), "",K8+O8)</f>
        <v/>
      </c>
      <c r="T8" s="413"/>
      <c r="U8" s="408"/>
      <c r="V8" s="404" t="str">
        <f>IF(TRIM(U8)="", "", IF(VLOOKUP(U8,'Footnotes list'!$D$9:$E$107,2,FALSE)=0,"",VLOOKUP(U8,'Footnotes list'!$D$9:$E$107,2,FALSE) ) )</f>
        <v/>
      </c>
      <c r="W8" s="401"/>
      <c r="X8" s="413"/>
      <c r="Y8" s="408"/>
      <c r="Z8" s="404" t="str">
        <f>IF(TRIM(Y8)="", "", IF(VLOOKUP(Y8,'Footnotes list'!$D$9:$E$107,2,FALSE)=0,"",VLOOKUP(Y8,'Footnotes list'!$D$9:$E$107,2,FALSE) ) )</f>
        <v/>
      </c>
      <c r="AA8" s="198" t="str">
        <f>IF((S8&lt;K8+O8),"Warning: recovery is lower than energy recovery plus recycling, please correct the values", IF(AND(ISNUMBER(K8),ISNUMBER(O8),(S8&gt;K8+O8)),"Warning: recovery is not the sum of recycling and energy recovery,  please correct the values","No warning"))</f>
        <v>No warning</v>
      </c>
    </row>
    <row r="9" spans="4:29" s="56" customFormat="1" ht="27" customHeight="1" x14ac:dyDescent="0.2">
      <c r="D9" s="57"/>
      <c r="E9" s="66" t="s">
        <v>57</v>
      </c>
      <c r="F9" s="67" t="s">
        <v>335</v>
      </c>
      <c r="G9" s="402"/>
      <c r="H9" s="409"/>
      <c r="I9" s="410"/>
      <c r="J9" s="405" t="str">
        <f>IF(TRIM(I9)="", "", IF(VLOOKUP(I9,'Footnotes list'!$D$9:$E$107,2,FALSE)=0,"",VLOOKUP(I9,'Footnotes list'!$D$9:$E$107,2,FALSE) ) )</f>
        <v/>
      </c>
      <c r="K9" s="402"/>
      <c r="L9" s="414"/>
      <c r="M9" s="410"/>
      <c r="N9" s="405" t="str">
        <f>IF(TRIM(M9)="", "", IF(VLOOKUP(M9,'Footnotes list'!$D$9:$E$107,2,FALSE)=0,"",VLOOKUP(M9,'Footnotes list'!$D$9:$E$107,2,FALSE) ) )</f>
        <v/>
      </c>
      <c r="O9" s="402"/>
      <c r="P9" s="414"/>
      <c r="Q9" s="410"/>
      <c r="R9" s="405" t="str">
        <f>IF(TRIM(Q9)="", "", IF(VLOOKUP(Q9,'Footnotes list'!$D$9:$E$107,2,FALSE)=0,"",VLOOKUP(Q9,'Footnotes list'!$D$9:$E$107,2,FALSE) ) )</f>
        <v/>
      </c>
      <c r="S9" s="420" t="str">
        <f t="shared" ref="S9:S17" si="0">IF(AND(TRIM(K9)="", TRIM(O9)=""), "",K9+O9)</f>
        <v/>
      </c>
      <c r="T9" s="414"/>
      <c r="U9" s="410"/>
      <c r="V9" s="405" t="str">
        <f>IF(TRIM(U9)="", "", IF(VLOOKUP(U9,'Footnotes list'!$D$9:$E$107,2,FALSE)=0,"",VLOOKUP(U9,'Footnotes list'!$D$9:$E$107,2,FALSE) ) )</f>
        <v/>
      </c>
      <c r="W9" s="402"/>
      <c r="X9" s="414"/>
      <c r="Y9" s="410"/>
      <c r="Z9" s="405" t="str">
        <f>IF(TRIM(Y9)="", "", IF(VLOOKUP(Y9,'Footnotes list'!$D$9:$E$107,2,FALSE)=0,"",VLOOKUP(Y9,'Footnotes list'!$D$9:$E$107,2,FALSE) ) )</f>
        <v/>
      </c>
      <c r="AA9" s="198" t="str">
        <f t="shared" ref="AA9:AA17" si="1">IF((S9&lt;K9+O9),"Warning: recovery is lower than energy recovery plus recycling, please correct the values", IF(AND(ISNUMBER(K9),ISNUMBER(O9),(S9&gt;K9+O9)),"Warning: recovery is not the sum of recycling and energy recovery,  please correct the values","No warning"))</f>
        <v>No warning</v>
      </c>
    </row>
    <row r="10" spans="4:29" s="56" customFormat="1" ht="27" customHeight="1" x14ac:dyDescent="0.2">
      <c r="D10" s="57"/>
      <c r="E10" s="66" t="s">
        <v>58</v>
      </c>
      <c r="F10" s="67" t="s">
        <v>325</v>
      </c>
      <c r="G10" s="402"/>
      <c r="H10" s="409"/>
      <c r="I10" s="410"/>
      <c r="J10" s="405" t="str">
        <f>IF(TRIM(I10)="", "", IF(VLOOKUP(I10,'Footnotes list'!$D$9:$E$107,2,FALSE)=0,"",VLOOKUP(I10,'Footnotes list'!$D$9:$E$107,2,FALSE) ) )</f>
        <v/>
      </c>
      <c r="K10" s="402"/>
      <c r="L10" s="414"/>
      <c r="M10" s="410"/>
      <c r="N10" s="405" t="str">
        <f>IF(TRIM(M10)="", "", IF(VLOOKUP(M10,'Footnotes list'!$D$9:$E$107,2,FALSE)=0,"",VLOOKUP(M10,'Footnotes list'!$D$9:$E$107,2,FALSE) ) )</f>
        <v/>
      </c>
      <c r="O10" s="402"/>
      <c r="P10" s="414"/>
      <c r="Q10" s="410"/>
      <c r="R10" s="405" t="str">
        <f>IF(TRIM(Q10)="", "", IF(VLOOKUP(Q10,'Footnotes list'!$D$9:$E$107,2,FALSE)=0,"",VLOOKUP(Q10,'Footnotes list'!$D$9:$E$107,2,FALSE) ) )</f>
        <v/>
      </c>
      <c r="S10" s="420" t="str">
        <f t="shared" si="0"/>
        <v/>
      </c>
      <c r="T10" s="414"/>
      <c r="U10" s="410"/>
      <c r="V10" s="405" t="str">
        <f>IF(TRIM(U10)="", "", IF(VLOOKUP(U10,'Footnotes list'!$D$9:$E$107,2,FALSE)=0,"",VLOOKUP(U10,'Footnotes list'!$D$9:$E$107,2,FALSE) ) )</f>
        <v/>
      </c>
      <c r="W10" s="402"/>
      <c r="X10" s="414"/>
      <c r="Y10" s="410"/>
      <c r="Z10" s="405" t="str">
        <f>IF(TRIM(Y10)="", "", IF(VLOOKUP(Y10,'Footnotes list'!$D$9:$E$107,2,FALSE)=0,"",VLOOKUP(Y10,'Footnotes list'!$D$9:$E$107,2,FALSE) ) )</f>
        <v/>
      </c>
      <c r="AA10" s="198" t="str">
        <f t="shared" si="1"/>
        <v>No warning</v>
      </c>
    </row>
    <row r="11" spans="4:29" s="56" customFormat="1" ht="27" customHeight="1" x14ac:dyDescent="0.2">
      <c r="D11" s="57"/>
      <c r="E11" s="66" t="s">
        <v>59</v>
      </c>
      <c r="F11" s="67" t="s">
        <v>334</v>
      </c>
      <c r="G11" s="402"/>
      <c r="H11" s="409"/>
      <c r="I11" s="410"/>
      <c r="J11" s="405" t="str">
        <f>IF(TRIM(I11)="", "", IF(VLOOKUP(I11,'Footnotes list'!$D$9:$E$107,2,FALSE)=0,"",VLOOKUP(I11,'Footnotes list'!$D$9:$E$107,2,FALSE) ) )</f>
        <v/>
      </c>
      <c r="K11" s="402"/>
      <c r="L11" s="414"/>
      <c r="M11" s="410"/>
      <c r="N11" s="405" t="str">
        <f>IF(TRIM(M11)="", "", IF(VLOOKUP(M11,'Footnotes list'!$D$9:$E$107,2,FALSE)=0,"",VLOOKUP(M11,'Footnotes list'!$D$9:$E$107,2,FALSE) ) )</f>
        <v/>
      </c>
      <c r="O11" s="402"/>
      <c r="P11" s="414"/>
      <c r="Q11" s="410"/>
      <c r="R11" s="405" t="str">
        <f>IF(TRIM(Q11)="", "", IF(VLOOKUP(Q11,'Footnotes list'!$D$9:$E$107,2,FALSE)=0,"",VLOOKUP(Q11,'Footnotes list'!$D$9:$E$107,2,FALSE) ) )</f>
        <v/>
      </c>
      <c r="S11" s="420" t="str">
        <f t="shared" si="0"/>
        <v/>
      </c>
      <c r="T11" s="414"/>
      <c r="U11" s="410"/>
      <c r="V11" s="405" t="str">
        <f>IF(TRIM(U11)="", "", IF(VLOOKUP(U11,'Footnotes list'!$D$9:$E$107,2,FALSE)=0,"",VLOOKUP(U11,'Footnotes list'!$D$9:$E$107,2,FALSE) ) )</f>
        <v/>
      </c>
      <c r="W11" s="402"/>
      <c r="X11" s="414"/>
      <c r="Y11" s="410"/>
      <c r="Z11" s="405" t="str">
        <f>IF(TRIM(Y11)="", "", IF(VLOOKUP(Y11,'Footnotes list'!$D$9:$E$107,2,FALSE)=0,"",VLOOKUP(Y11,'Footnotes list'!$D$9:$E$107,2,FALSE) ) )</f>
        <v/>
      </c>
      <c r="AA11" s="198" t="str">
        <f t="shared" si="1"/>
        <v>No warning</v>
      </c>
    </row>
    <row r="12" spans="4:29" s="56" customFormat="1" ht="27" customHeight="1" x14ac:dyDescent="0.2">
      <c r="D12" s="57"/>
      <c r="E12" s="66" t="s">
        <v>60</v>
      </c>
      <c r="F12" s="67" t="s">
        <v>326</v>
      </c>
      <c r="G12" s="402"/>
      <c r="H12" s="409"/>
      <c r="I12" s="410"/>
      <c r="J12" s="405" t="str">
        <f>IF(TRIM(I12)="", "", IF(VLOOKUP(I12,'Footnotes list'!$D$9:$E$107,2,FALSE)=0,"",VLOOKUP(I12,'Footnotes list'!$D$9:$E$107,2,FALSE) ) )</f>
        <v/>
      </c>
      <c r="K12" s="402"/>
      <c r="L12" s="414"/>
      <c r="M12" s="410"/>
      <c r="N12" s="405" t="str">
        <f>IF(TRIM(M12)="", "", IF(VLOOKUP(M12,'Footnotes list'!$D$9:$E$107,2,FALSE)=0,"",VLOOKUP(M12,'Footnotes list'!$D$9:$E$107,2,FALSE) ) )</f>
        <v/>
      </c>
      <c r="O12" s="402"/>
      <c r="P12" s="414"/>
      <c r="Q12" s="410"/>
      <c r="R12" s="405" t="str">
        <f>IF(TRIM(Q12)="", "", IF(VLOOKUP(Q12,'Footnotes list'!$D$9:$E$107,2,FALSE)=0,"",VLOOKUP(Q12,'Footnotes list'!$D$9:$E$107,2,FALSE) ) )</f>
        <v/>
      </c>
      <c r="S12" s="420" t="str">
        <f t="shared" si="0"/>
        <v/>
      </c>
      <c r="T12" s="414"/>
      <c r="U12" s="410"/>
      <c r="V12" s="405" t="str">
        <f>IF(TRIM(U12)="", "", IF(VLOOKUP(U12,'Footnotes list'!$D$9:$E$107,2,FALSE)=0,"",VLOOKUP(U12,'Footnotes list'!$D$9:$E$107,2,FALSE) ) )</f>
        <v/>
      </c>
      <c r="W12" s="402"/>
      <c r="X12" s="414"/>
      <c r="Y12" s="410"/>
      <c r="Z12" s="405" t="str">
        <f>IF(TRIM(Y12)="", "", IF(VLOOKUP(Y12,'Footnotes list'!$D$9:$E$107,2,FALSE)=0,"",VLOOKUP(Y12,'Footnotes list'!$D$9:$E$107,2,FALSE) ) )</f>
        <v/>
      </c>
      <c r="AA12" s="198" t="str">
        <f t="shared" si="1"/>
        <v>No warning</v>
      </c>
    </row>
    <row r="13" spans="4:29" s="56" customFormat="1" ht="27" customHeight="1" x14ac:dyDescent="0.2">
      <c r="D13" s="57"/>
      <c r="E13" s="66" t="s">
        <v>61</v>
      </c>
      <c r="F13" s="67" t="s">
        <v>333</v>
      </c>
      <c r="G13" s="402"/>
      <c r="H13" s="409"/>
      <c r="I13" s="410"/>
      <c r="J13" s="405" t="str">
        <f>IF(TRIM(I13)="", "", IF(VLOOKUP(I13,'Footnotes list'!$D$9:$E$107,2,FALSE)=0,"",VLOOKUP(I13,'Footnotes list'!$D$9:$E$107,2,FALSE) ) )</f>
        <v/>
      </c>
      <c r="K13" s="402"/>
      <c r="L13" s="414"/>
      <c r="M13" s="410"/>
      <c r="N13" s="405" t="str">
        <f>IF(TRIM(M13)="", "", IF(VLOOKUP(M13,'Footnotes list'!$D$9:$E$107,2,FALSE)=0,"",VLOOKUP(M13,'Footnotes list'!$D$9:$E$107,2,FALSE) ) )</f>
        <v/>
      </c>
      <c r="O13" s="402"/>
      <c r="P13" s="414"/>
      <c r="Q13" s="410"/>
      <c r="R13" s="405" t="str">
        <f>IF(TRIM(Q13)="", "", IF(VLOOKUP(Q13,'Footnotes list'!$D$9:$E$107,2,FALSE)=0,"",VLOOKUP(Q13,'Footnotes list'!$D$9:$E$107,2,FALSE) ) )</f>
        <v/>
      </c>
      <c r="S13" s="420" t="str">
        <f t="shared" si="0"/>
        <v/>
      </c>
      <c r="T13" s="414"/>
      <c r="U13" s="410"/>
      <c r="V13" s="405" t="str">
        <f>IF(TRIM(U13)="", "", IF(VLOOKUP(U13,'Footnotes list'!$D$9:$E$107,2,FALSE)=0,"",VLOOKUP(U13,'Footnotes list'!$D$9:$E$107,2,FALSE) ) )</f>
        <v/>
      </c>
      <c r="W13" s="402"/>
      <c r="X13" s="414"/>
      <c r="Y13" s="410"/>
      <c r="Z13" s="405" t="str">
        <f>IF(TRIM(Y13)="", "", IF(VLOOKUP(Y13,'Footnotes list'!$D$9:$E$107,2,FALSE)=0,"",VLOOKUP(Y13,'Footnotes list'!$D$9:$E$107,2,FALSE) ) )</f>
        <v/>
      </c>
      <c r="AA13" s="198" t="str">
        <f t="shared" si="1"/>
        <v>No warning</v>
      </c>
    </row>
    <row r="14" spans="4:29" s="56" customFormat="1" ht="27" customHeight="1" x14ac:dyDescent="0.2">
      <c r="D14" s="57"/>
      <c r="E14" s="66" t="s">
        <v>62</v>
      </c>
      <c r="F14" s="67" t="s">
        <v>327</v>
      </c>
      <c r="G14" s="402"/>
      <c r="H14" s="409"/>
      <c r="I14" s="410"/>
      <c r="J14" s="405" t="str">
        <f>IF(TRIM(I14)="", "", IF(VLOOKUP(I14,'Footnotes list'!$D$9:$E$107,2,FALSE)=0,"",VLOOKUP(I14,'Footnotes list'!$D$9:$E$107,2,FALSE) ) )</f>
        <v/>
      </c>
      <c r="K14" s="402"/>
      <c r="L14" s="414"/>
      <c r="M14" s="410"/>
      <c r="N14" s="405" t="str">
        <f>IF(TRIM(M14)="", "", IF(VLOOKUP(M14,'Footnotes list'!$D$9:$E$107,2,FALSE)=0,"",VLOOKUP(M14,'Footnotes list'!$D$9:$E$107,2,FALSE) ) )</f>
        <v/>
      </c>
      <c r="O14" s="402"/>
      <c r="P14" s="414"/>
      <c r="Q14" s="410"/>
      <c r="R14" s="405" t="str">
        <f>IF(TRIM(Q14)="", "", IF(VLOOKUP(Q14,'Footnotes list'!$D$9:$E$107,2,FALSE)=0,"",VLOOKUP(Q14,'Footnotes list'!$D$9:$E$107,2,FALSE) ) )</f>
        <v/>
      </c>
      <c r="S14" s="420" t="str">
        <f t="shared" si="0"/>
        <v/>
      </c>
      <c r="T14" s="414"/>
      <c r="U14" s="410"/>
      <c r="V14" s="405" t="str">
        <f>IF(TRIM(U14)="", "", IF(VLOOKUP(U14,'Footnotes list'!$D$9:$E$107,2,FALSE)=0,"",VLOOKUP(U14,'Footnotes list'!$D$9:$E$107,2,FALSE) ) )</f>
        <v/>
      </c>
      <c r="W14" s="402"/>
      <c r="X14" s="414"/>
      <c r="Y14" s="410"/>
      <c r="Z14" s="405" t="str">
        <f>IF(TRIM(Y14)="", "", IF(VLOOKUP(Y14,'Footnotes list'!$D$9:$E$107,2,FALSE)=0,"",VLOOKUP(Y14,'Footnotes list'!$D$9:$E$107,2,FALSE) ) )</f>
        <v/>
      </c>
      <c r="AA14" s="198" t="str">
        <f t="shared" si="1"/>
        <v>No warning</v>
      </c>
    </row>
    <row r="15" spans="4:29" s="56" customFormat="1" ht="27" customHeight="1" x14ac:dyDescent="0.2">
      <c r="D15" s="57"/>
      <c r="E15" s="66" t="s">
        <v>63</v>
      </c>
      <c r="F15" s="67" t="s">
        <v>328</v>
      </c>
      <c r="G15" s="402"/>
      <c r="H15" s="409"/>
      <c r="I15" s="410"/>
      <c r="J15" s="405" t="str">
        <f>IF(TRIM(I15)="", "", IF(VLOOKUP(I15,'Footnotes list'!$D$9:$E$107,2,FALSE)=0,"",VLOOKUP(I15,'Footnotes list'!$D$9:$E$107,2,FALSE) ) )</f>
        <v/>
      </c>
      <c r="K15" s="402"/>
      <c r="L15" s="414"/>
      <c r="M15" s="410"/>
      <c r="N15" s="405" t="str">
        <f>IF(TRIM(M15)="", "", IF(VLOOKUP(M15,'Footnotes list'!$D$9:$E$107,2,FALSE)=0,"",VLOOKUP(M15,'Footnotes list'!$D$9:$E$107,2,FALSE) ) )</f>
        <v/>
      </c>
      <c r="O15" s="402"/>
      <c r="P15" s="414"/>
      <c r="Q15" s="410"/>
      <c r="R15" s="405" t="str">
        <f>IF(TRIM(Q15)="", "", IF(VLOOKUP(Q15,'Footnotes list'!$D$9:$E$107,2,FALSE)=0,"",VLOOKUP(Q15,'Footnotes list'!$D$9:$E$107,2,FALSE) ) )</f>
        <v/>
      </c>
      <c r="S15" s="420" t="str">
        <f t="shared" si="0"/>
        <v/>
      </c>
      <c r="T15" s="414"/>
      <c r="U15" s="410"/>
      <c r="V15" s="405" t="str">
        <f>IF(TRIM(U15)="", "", IF(VLOOKUP(U15,'Footnotes list'!$D$9:$E$107,2,FALSE)=0,"",VLOOKUP(U15,'Footnotes list'!$D$9:$E$107,2,FALSE) ) )</f>
        <v/>
      </c>
      <c r="W15" s="402"/>
      <c r="X15" s="414"/>
      <c r="Y15" s="410"/>
      <c r="Z15" s="405" t="str">
        <f>IF(TRIM(Y15)="", "", IF(VLOOKUP(Y15,'Footnotes list'!$D$9:$E$107,2,FALSE)=0,"",VLOOKUP(Y15,'Footnotes list'!$D$9:$E$107,2,FALSE) ) )</f>
        <v/>
      </c>
      <c r="AA15" s="198" t="str">
        <f t="shared" si="1"/>
        <v>No warning</v>
      </c>
    </row>
    <row r="16" spans="4:29" s="56" customFormat="1" ht="27" customHeight="1" x14ac:dyDescent="0.2">
      <c r="D16" s="57"/>
      <c r="E16" s="66" t="s">
        <v>64</v>
      </c>
      <c r="F16" s="67" t="s">
        <v>329</v>
      </c>
      <c r="G16" s="402"/>
      <c r="H16" s="409"/>
      <c r="I16" s="410"/>
      <c r="J16" s="405" t="str">
        <f>IF(TRIM(I16)="", "", IF(VLOOKUP(I16,'Footnotes list'!$D$9:$E$107,2,FALSE)=0,"",VLOOKUP(I16,'Footnotes list'!$D$9:$E$107,2,FALSE) ) )</f>
        <v/>
      </c>
      <c r="K16" s="402"/>
      <c r="L16" s="414"/>
      <c r="M16" s="410"/>
      <c r="N16" s="405" t="str">
        <f>IF(TRIM(M16)="", "", IF(VLOOKUP(M16,'Footnotes list'!$D$9:$E$107,2,FALSE)=0,"",VLOOKUP(M16,'Footnotes list'!$D$9:$E$107,2,FALSE) ) )</f>
        <v/>
      </c>
      <c r="O16" s="402"/>
      <c r="P16" s="414"/>
      <c r="Q16" s="410"/>
      <c r="R16" s="405" t="str">
        <f>IF(TRIM(Q16)="", "", IF(VLOOKUP(Q16,'Footnotes list'!$D$9:$E$107,2,FALSE)=0,"",VLOOKUP(Q16,'Footnotes list'!$D$9:$E$107,2,FALSE) ) )</f>
        <v/>
      </c>
      <c r="S16" s="420" t="str">
        <f t="shared" si="0"/>
        <v/>
      </c>
      <c r="T16" s="414"/>
      <c r="U16" s="410"/>
      <c r="V16" s="405" t="str">
        <f>IF(TRIM(U16)="", "", IF(VLOOKUP(U16,'Footnotes list'!$D$9:$E$107,2,FALSE)=0,"",VLOOKUP(U16,'Footnotes list'!$D$9:$E$107,2,FALSE) ) )</f>
        <v/>
      </c>
      <c r="W16" s="402"/>
      <c r="X16" s="414"/>
      <c r="Y16" s="410"/>
      <c r="Z16" s="405" t="str">
        <f>IF(TRIM(Y16)="", "", IF(VLOOKUP(Y16,'Footnotes list'!$D$9:$E$107,2,FALSE)=0,"",VLOOKUP(Y16,'Footnotes list'!$D$9:$E$107,2,FALSE) ) )</f>
        <v/>
      </c>
      <c r="AA16" s="198" t="str">
        <f t="shared" si="1"/>
        <v>No warning</v>
      </c>
    </row>
    <row r="17" spans="4:35" s="56" customFormat="1" ht="27" customHeight="1" x14ac:dyDescent="0.2">
      <c r="D17" s="57"/>
      <c r="E17" s="66" t="s">
        <v>65</v>
      </c>
      <c r="F17" s="67" t="s">
        <v>332</v>
      </c>
      <c r="G17" s="402"/>
      <c r="H17" s="409"/>
      <c r="I17" s="410"/>
      <c r="J17" s="405" t="str">
        <f>IF(TRIM(I17)="", "", IF(VLOOKUP(I17,'Footnotes list'!$D$9:$E$107,2,FALSE)=0,"",VLOOKUP(I17,'Footnotes list'!$D$9:$E$107,2,FALSE) ) )</f>
        <v/>
      </c>
      <c r="K17" s="402"/>
      <c r="L17" s="414"/>
      <c r="M17" s="410"/>
      <c r="N17" s="405" t="str">
        <f>IF(TRIM(M17)="", "", IF(VLOOKUP(M17,'Footnotes list'!$D$9:$E$107,2,FALSE)=0,"",VLOOKUP(M17,'Footnotes list'!$D$9:$E$107,2,FALSE) ) )</f>
        <v/>
      </c>
      <c r="O17" s="402"/>
      <c r="P17" s="414"/>
      <c r="Q17" s="410"/>
      <c r="R17" s="405" t="str">
        <f>IF(TRIM(Q17)="", "", IF(VLOOKUP(Q17,'Footnotes list'!$D$9:$E$107,2,FALSE)=0,"",VLOOKUP(Q17,'Footnotes list'!$D$9:$E$107,2,FALSE) ) )</f>
        <v/>
      </c>
      <c r="S17" s="420" t="str">
        <f t="shared" si="0"/>
        <v/>
      </c>
      <c r="T17" s="414"/>
      <c r="U17" s="410"/>
      <c r="V17" s="405" t="str">
        <f>IF(TRIM(U17)="", "", IF(VLOOKUP(U17,'Footnotes list'!$D$9:$E$107,2,FALSE)=0,"",VLOOKUP(U17,'Footnotes list'!$D$9:$E$107,2,FALSE) ) )</f>
        <v/>
      </c>
      <c r="W17" s="402"/>
      <c r="X17" s="414"/>
      <c r="Y17" s="410"/>
      <c r="Z17" s="405" t="str">
        <f>IF(TRIM(Y17)="", "", IF(VLOOKUP(Y17,'Footnotes list'!$D$9:$E$107,2,FALSE)=0,"",VLOOKUP(Y17,'Footnotes list'!$D$9:$E$107,2,FALSE) ) )</f>
        <v/>
      </c>
      <c r="AA17" s="198" t="str">
        <f t="shared" si="1"/>
        <v>No warning</v>
      </c>
    </row>
    <row r="18" spans="4:35" s="56" customFormat="1" ht="27" customHeight="1" thickBot="1" x14ac:dyDescent="0.25">
      <c r="D18" s="57"/>
      <c r="E18" s="68" t="s">
        <v>66</v>
      </c>
      <c r="F18" s="69" t="s">
        <v>67</v>
      </c>
      <c r="G18" s="645">
        <v>510.22782989878556</v>
      </c>
      <c r="H18" s="411"/>
      <c r="I18" s="412"/>
      <c r="J18" s="406" t="str">
        <f>IF(TRIM(I18)="", "", IF(VLOOKUP(I18,'Footnotes list'!$D$9:$E$107,2,FALSE)=0,"",VLOOKUP(I18,'Footnotes list'!$D$9:$E$107,2,FALSE) ) )</f>
        <v/>
      </c>
      <c r="K18" s="645">
        <v>0</v>
      </c>
      <c r="L18" s="415"/>
      <c r="M18" s="412"/>
      <c r="N18" s="406" t="str">
        <f>IF(TRIM(M18)="", "", IF(VLOOKUP(M18,'Footnotes list'!$D$9:$E$107,2,FALSE)=0,"",VLOOKUP(M18,'Footnotes list'!$D$9:$E$107,2,FALSE) ) )</f>
        <v/>
      </c>
      <c r="O18" s="645">
        <v>0</v>
      </c>
      <c r="P18" s="415"/>
      <c r="Q18" s="412"/>
      <c r="R18" s="406" t="str">
        <f>IF(TRIM(Q18)="", "", IF(VLOOKUP(Q18,'Footnotes list'!$D$9:$E$107,2,FALSE)=0,"",VLOOKUP(Q18,'Footnotes list'!$D$9:$E$107,2,FALSE) ) )</f>
        <v/>
      </c>
      <c r="S18" s="403">
        <f>IF(AND(TRIM(K18)="", TRIM(O18)=""), "", (IF(ISNUMBER(K18),K18,0)+IF(ISNUMBER(O18),O18,0)))</f>
        <v>0</v>
      </c>
      <c r="T18" s="415"/>
      <c r="U18" s="412"/>
      <c r="V18" s="406" t="str">
        <f>IF(TRIM(U18)="", "", IF(VLOOKUP(U18,'Footnotes list'!$D$9:$E$107,2,FALSE)=0,"",VLOOKUP(U18,'Footnotes list'!$D$9:$E$107,2,FALSE) ) )</f>
        <v/>
      </c>
      <c r="W18" s="645">
        <v>0</v>
      </c>
      <c r="X18" s="415"/>
      <c r="Y18" s="412"/>
      <c r="Z18" s="406" t="str">
        <f>IF(TRIM(Y18)="", "", IF(VLOOKUP(Y18,'Footnotes list'!$D$9:$E$107,2,FALSE)=0,"",VLOOKUP(Y18,'Footnotes list'!$D$9:$E$107,2,FALSE) ) )</f>
        <v/>
      </c>
      <c r="AA18" s="198" t="str">
        <f>IF((_xlfn.NUMBERVALUE(S18)&lt;_xlfn.NUMBERVALUE(K18)+_xlfn.NUMBERVALUE(O18)),"Warning: recovery is lower than energy recovery plus recycling, please correct the values", IF(AND(ISNUMBER(K18),ISNUMBER(O18),(_xlfn.NUMBERVALUE(S18)&gt;_xlfn.NUMBERVALUE(K18)+_xlfn.NUMBERVALUE(O18))),"Warning: recovery is not the sum of recycling and energy recovery,  please correct the values","No warning"))</f>
        <v>No warning</v>
      </c>
    </row>
    <row r="19" spans="4:35" ht="46.5" customHeight="1" x14ac:dyDescent="0.25">
      <c r="E19" s="200"/>
      <c r="F19" s="200"/>
      <c r="G19" s="711" t="str">
        <f>IF(G18&lt;SUM(G8:G17),"Warning: the total is lower than the sum of the other cells, please correct the values", IF(AND(SUM(ISNUMBER(G8),ISNUMBER(G9),ISNUMBER(G10),ISNUMBER(G11),ISNUMBER(G12),ISNUMBER(G13),ISNUMBER(G14),ISNUMBER(G15),ISNUMBER(G16),ISNUMBER(G17))&gt;8,G18&gt;SUM(G8:G17)),"Warning: the total is not corresponding to the sum of the other cells, please correct the values", IF(ISNUMBER(G18), "No warning",IF(LEN(J18)&gt;10, "No warning","Warning: mandatory cell is empty, please provide value or explanation"))))</f>
        <v>No warning</v>
      </c>
      <c r="H19" s="711"/>
      <c r="I19" s="711"/>
      <c r="J19" s="711"/>
      <c r="K19" s="711" t="str">
        <f>IF(K18&lt;SUM(K8:K17),"Warning: the total is lower than the sum of the other cells, please correct the values", IF(AND(SUM(ISNUMBER(K8),ISNUMBER(K9),ISNUMBER(K10),ISNUMBER(K11),ISNUMBER(K12),ISNUMBER(K13),ISNUMBER(K14),ISNUMBER(K15),ISNUMBER(K16),ISNUMBER(K17))&gt;8,K18&gt;SUM(K8:K17)),"Warning: the total is not corresponding to the sum of the other cells, please correct the values", IF(ISNUMBER(K18), "No warning",IF(LEN(N18)&gt;10, "No warning","Warning: mandatory cell is empty, please provide value or explanation"))))</f>
        <v>No warning</v>
      </c>
      <c r="L19" s="711"/>
      <c r="M19" s="711"/>
      <c r="N19" s="711"/>
      <c r="O19" s="711" t="str">
        <f>IF(O18&lt;SUM(O8:O17),"Warning: the total is lower than the sum of the other cells, please correct the values", IF(AND(SUM(ISNUMBER(O8),ISNUMBER(O9),ISNUMBER(O10),ISNUMBER(O11),ISNUMBER(O12),ISNUMBER(O13),ISNUMBER(O14),ISNUMBER(O15),ISNUMBER(O16),ISNUMBER(O17))&gt;8,O18&gt;SUM(O8:O17)),"Warning: the total is not corresponding to the sum of the other cells, please correct the values", IF(ISNUMBER(O18), "No warning",IF(LEN(R18)&gt;10, "No warning","Warning: mandatory cell is empty, please provide value or explanation"))))</f>
        <v>No warning</v>
      </c>
      <c r="P19" s="711"/>
      <c r="Q19" s="711"/>
      <c r="R19" s="711"/>
      <c r="S19" s="711" t="str">
        <f>IF(S18&lt;SUM(S8:S17),"Warning: the total is lower than the sum of the other cells, please correct the values", IF(AND(SUM(ISNUMBER(S8),ISNUMBER(S9),ISNUMBER(S10),ISNUMBER(S11),ISNUMBER(S12),ISNUMBER(S13),ISNUMBER(S14),ISNUMBER(S15),ISNUMBER(S16),ISNUMBER(S17))&gt;8,S18&gt;SUM(S8:S17)),"Warning: the total is not corresponding to the sum of the other cells, please correct the values",IF(ISNUMBER(S18), "No warning",IF(LEN(V18)&gt;10, "No warning","Warning: mandatory cell is empty, please provide value or explanation"))))</f>
        <v>No warning</v>
      </c>
      <c r="T19" s="711"/>
      <c r="U19" s="711"/>
      <c r="V19" s="711"/>
      <c r="W19" s="711" t="str">
        <f>IF(W18&lt;SUM(W8:W17),"Warning: the total is lower than the sum of the other cells, please correct the values", IF(AND(SUM(ISNUMBER(W8),ISNUMBER(W9),ISNUMBER(W10),ISNUMBER(W11),ISNUMBER(W12),ISNUMBER(W13),ISNUMBER(W14),ISNUMBER(W15),ISNUMBER(W16),ISNUMBER(W17))&gt;8,W18&gt;SUM(W8:W17)),"Warning: the total is not corresponding to the sum of the other cells, please correct the values", IF(ISNUMBER(W18), "No warning",IF(LEN(Z18)&gt;10, "No warning","Warning: mandatory cell is empty, please provide value or explanation"))))</f>
        <v>No warning</v>
      </c>
      <c r="X19" s="711"/>
      <c r="Y19" s="711"/>
      <c r="Z19" s="711"/>
      <c r="AA19" s="199"/>
      <c r="AB19" s="182"/>
      <c r="AC19" s="182"/>
      <c r="AD19" s="182"/>
      <c r="AE19" s="182"/>
      <c r="AF19" s="182"/>
      <c r="AG19" s="182"/>
      <c r="AH19" s="79"/>
      <c r="AI19" s="79"/>
    </row>
    <row r="20" spans="4:35" x14ac:dyDescent="0.25">
      <c r="E20" s="201" t="s">
        <v>143</v>
      </c>
      <c r="F20" s="202"/>
      <c r="G20" s="71"/>
      <c r="H20" s="71"/>
      <c r="I20" s="71"/>
      <c r="J20" s="72"/>
    </row>
    <row r="21" spans="4:35" ht="5.25" customHeight="1" x14ac:dyDescent="0.25">
      <c r="E21" s="71"/>
      <c r="F21" s="71"/>
      <c r="G21" s="71"/>
      <c r="H21" s="71"/>
      <c r="I21" s="71"/>
      <c r="J21" s="72"/>
    </row>
    <row r="22" spans="4:35" x14ac:dyDescent="0.25">
      <c r="E22" s="71" t="s">
        <v>144</v>
      </c>
      <c r="F22" s="71"/>
      <c r="G22" s="71"/>
      <c r="H22" s="71"/>
      <c r="I22" s="71"/>
      <c r="J22" s="72"/>
    </row>
    <row r="23" spans="4:35" ht="26.65" customHeight="1" x14ac:dyDescent="0.25">
      <c r="E23" s="709" t="s">
        <v>306</v>
      </c>
      <c r="F23" s="710"/>
      <c r="G23" s="74"/>
      <c r="H23" s="74"/>
      <c r="I23" s="74"/>
      <c r="J23" s="74"/>
    </row>
    <row r="24" spans="4:35" x14ac:dyDescent="0.25">
      <c r="E24" s="98" t="s">
        <v>160</v>
      </c>
      <c r="F24" s="98"/>
      <c r="G24" s="75"/>
      <c r="H24" s="75"/>
      <c r="I24" s="75"/>
      <c r="J24" s="76"/>
    </row>
    <row r="25" spans="4:35" ht="26.1" customHeight="1" x14ac:dyDescent="0.25">
      <c r="E25" s="683" t="s">
        <v>338</v>
      </c>
      <c r="F25" s="684"/>
      <c r="G25" s="75"/>
      <c r="H25" s="75"/>
      <c r="I25" s="75"/>
      <c r="J25" s="75"/>
    </row>
    <row r="26" spans="4:35" x14ac:dyDescent="0.25">
      <c r="E26" s="77" t="s">
        <v>152</v>
      </c>
      <c r="F26" s="77"/>
      <c r="G26" s="75"/>
      <c r="H26" s="75"/>
      <c r="I26" s="75"/>
      <c r="J26" s="76"/>
    </row>
    <row r="27" spans="4:35" ht="6.6" customHeight="1" x14ac:dyDescent="0.25">
      <c r="E27" s="72"/>
      <c r="F27" s="72"/>
      <c r="G27" s="72"/>
      <c r="H27" s="72"/>
      <c r="I27" s="72"/>
      <c r="J27" s="72"/>
    </row>
    <row r="28" spans="4:35" x14ac:dyDescent="0.25">
      <c r="E28" s="71"/>
      <c r="F28" s="78"/>
      <c r="G28" s="78"/>
      <c r="H28" s="78"/>
      <c r="I28" s="78"/>
      <c r="J28" s="78"/>
    </row>
    <row r="29" spans="4:35" x14ac:dyDescent="0.25">
      <c r="E29" s="74"/>
      <c r="F29" s="74"/>
      <c r="G29" s="74"/>
      <c r="H29" s="74"/>
      <c r="I29" s="74"/>
      <c r="J29" s="74"/>
    </row>
  </sheetData>
  <sheetProtection algorithmName="SHA-512" hashValue="BMoC9VTVkn/Fy1rz0gJfcEa+O4QJdtDeuhFTS26d9galekPEfYMjSLFOVFWVUbpZqnXhOd8WQrvL0d9enRwzEw==" saltValue="wbg1cSdREryKzwiQkOnhAw==" spinCount="100000" sheet="1" objects="1" scenarios="1"/>
  <mergeCells count="27">
    <mergeCell ref="AB2:AC5"/>
    <mergeCell ref="AA2:AA5"/>
    <mergeCell ref="AB6:AB7"/>
    <mergeCell ref="AC6:AC7"/>
    <mergeCell ref="E23:F23"/>
    <mergeCell ref="W19:Z19"/>
    <mergeCell ref="P6:P7"/>
    <mergeCell ref="G19:J19"/>
    <mergeCell ref="K19:N19"/>
    <mergeCell ref="O19:R19"/>
    <mergeCell ref="S19:V19"/>
    <mergeCell ref="E25:F25"/>
    <mergeCell ref="G2:Z2"/>
    <mergeCell ref="G3:Z4"/>
    <mergeCell ref="T6:T7"/>
    <mergeCell ref="X6:X7"/>
    <mergeCell ref="H6:H7"/>
    <mergeCell ref="L6:L7"/>
    <mergeCell ref="I6:J7"/>
    <mergeCell ref="G5:J5"/>
    <mergeCell ref="K5:N5"/>
    <mergeCell ref="O5:V5"/>
    <mergeCell ref="W5:Z5"/>
    <mergeCell ref="M6:N7"/>
    <mergeCell ref="Q6:R7"/>
    <mergeCell ref="U6:V7"/>
    <mergeCell ref="Y6:Z7"/>
  </mergeCells>
  <conditionalFormatting sqref="G18">
    <cfRule type="cellIs" dxfId="60" priority="56" operator="lessThan">
      <formula>SUM(G8:G17)</formula>
    </cfRule>
  </conditionalFormatting>
  <conditionalFormatting sqref="S18">
    <cfRule type="cellIs" dxfId="59" priority="53" operator="lessThan">
      <formula>SUM(S8:S17)</formula>
    </cfRule>
  </conditionalFormatting>
  <conditionalFormatting sqref="S8">
    <cfRule type="cellIs" dxfId="58" priority="51" operator="lessThan">
      <formula>K8+O8</formula>
    </cfRule>
  </conditionalFormatting>
  <conditionalFormatting sqref="S9">
    <cfRule type="cellIs" dxfId="57" priority="50" operator="lessThan">
      <formula>K9+O9</formula>
    </cfRule>
  </conditionalFormatting>
  <conditionalFormatting sqref="S10">
    <cfRule type="cellIs" dxfId="56" priority="48" operator="lessThan">
      <formula>K10+O10</formula>
    </cfRule>
  </conditionalFormatting>
  <conditionalFormatting sqref="S11">
    <cfRule type="cellIs" dxfId="55" priority="47" operator="lessThan">
      <formula>K11+O11</formula>
    </cfRule>
  </conditionalFormatting>
  <conditionalFormatting sqref="S12">
    <cfRule type="cellIs" dxfId="54" priority="46" operator="lessThan">
      <formula>K12+O12</formula>
    </cfRule>
  </conditionalFormatting>
  <conditionalFormatting sqref="S13">
    <cfRule type="cellIs" dxfId="53" priority="45" operator="lessThan">
      <formula>K13+O13</formula>
    </cfRule>
  </conditionalFormatting>
  <conditionalFormatting sqref="S14">
    <cfRule type="cellIs" dxfId="52" priority="44" operator="lessThan">
      <formula>K14+O14</formula>
    </cfRule>
  </conditionalFormatting>
  <conditionalFormatting sqref="S15:S16">
    <cfRule type="cellIs" dxfId="51" priority="43" operator="lessThan">
      <formula>K15+O15</formula>
    </cfRule>
  </conditionalFormatting>
  <conditionalFormatting sqref="S17">
    <cfRule type="cellIs" dxfId="50" priority="41" operator="lessThan">
      <formula>K17+O17</formula>
    </cfRule>
  </conditionalFormatting>
  <conditionalFormatting sqref="G19">
    <cfRule type="containsText" dxfId="49" priority="39" operator="containsText" text="Warning:">
      <formula>NOT(ISERROR(SEARCH("Warning:",G19)))</formula>
    </cfRule>
  </conditionalFormatting>
  <conditionalFormatting sqref="AA8">
    <cfRule type="containsText" dxfId="48" priority="38" operator="containsText" text="Warning:">
      <formula>NOT(ISERROR(SEARCH("Warning:",AA8)))</formula>
    </cfRule>
  </conditionalFormatting>
  <conditionalFormatting sqref="K18">
    <cfRule type="cellIs" dxfId="47" priority="13" operator="lessThan">
      <formula>SUM(K8:K17)</formula>
    </cfRule>
  </conditionalFormatting>
  <conditionalFormatting sqref="O18">
    <cfRule type="cellIs" dxfId="46" priority="12" operator="lessThan">
      <formula>SUM(O8:O17)</formula>
    </cfRule>
  </conditionalFormatting>
  <conditionalFormatting sqref="W18">
    <cfRule type="cellIs" dxfId="45" priority="11" operator="lessThan">
      <formula>SUM(W8:W17)</formula>
    </cfRule>
  </conditionalFormatting>
  <conditionalFormatting sqref="AA9:AA18">
    <cfRule type="containsText" dxfId="44" priority="9" operator="containsText" text="Warning:">
      <formula>NOT(ISERROR(SEARCH("Warning:",AA9)))</formula>
    </cfRule>
  </conditionalFormatting>
  <conditionalFormatting sqref="K19">
    <cfRule type="containsText" dxfId="43" priority="4" operator="containsText" text="Warning:">
      <formula>NOT(ISERROR(SEARCH("Warning:",K19)))</formula>
    </cfRule>
  </conditionalFormatting>
  <conditionalFormatting sqref="O19">
    <cfRule type="containsText" dxfId="42" priority="3" operator="containsText" text="Warning:">
      <formula>NOT(ISERROR(SEARCH("Warning:",O19)))</formula>
    </cfRule>
  </conditionalFormatting>
  <conditionalFormatting sqref="S19">
    <cfRule type="containsText" dxfId="41" priority="2" operator="containsText" text="Warning:">
      <formula>NOT(ISERROR(SEARCH("Warning:",S19)))</formula>
    </cfRule>
  </conditionalFormatting>
  <conditionalFormatting sqref="W19">
    <cfRule type="containsText" dxfId="40" priority="1" operator="containsText" text="Warning:">
      <formula>NOT(ISERROR(SEARCH("Warning:",W19)))</formula>
    </cfRule>
  </conditionalFormatting>
  <dataValidations count="1">
    <dataValidation type="decimal" allowBlank="1" showInputMessage="1" showErrorMessage="1" sqref="G8:G18 K8:K18 O8:O18 S8:S18 W8:W18">
      <formula1>0</formula1>
      <formula2>999999999999999</formula2>
    </dataValidation>
  </dataValidations>
  <pageMargins left="0.23622047244094491" right="0.23622047244094491" top="0.74803149606299213" bottom="0.74803149606299213" header="0.31496062992125984" footer="0.31496062992125984"/>
  <pageSetup paperSize="9" scale="49" fitToHeight="0"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formulas">
              <controlPr defaultSize="0" print="0" autoFill="0" autoPict="0" macro="[0]!'SwitchLocksInCells &quot;formulas&quot;'" altText="Lock formulas">
                <anchor moveWithCells="1" sizeWithCells="1">
                  <from>
                    <xdr:col>5</xdr:col>
                    <xdr:colOff>2647950</xdr:colOff>
                    <xdr:row>1</xdr:row>
                    <xdr:rowOff>57150</xdr:rowOff>
                  </from>
                  <to>
                    <xdr:col>5</xdr:col>
                    <xdr:colOff>3409950</xdr:colOff>
                    <xdr:row>1</xdr:row>
                    <xdr:rowOff>476250</xdr:rowOff>
                  </to>
                </anchor>
              </controlPr>
            </control>
          </mc:Choice>
        </mc:AlternateContent>
        <mc:AlternateContent xmlns:mc="http://schemas.openxmlformats.org/markup-compatibility/2006">
          <mc:Choice Requires="x14">
            <control shapeId="4119" r:id="rId5" name="Button 23">
              <controlPr defaultSize="0" print="0" autoFill="0" autoPict="0" macro="[0]!RestoreColours">
                <anchor moveWithCells="1" sizeWithCells="1">
                  <from>
                    <xdr:col>4</xdr:col>
                    <xdr:colOff>66675</xdr:colOff>
                    <xdr:row>1</xdr:row>
                    <xdr:rowOff>95250</xdr:rowOff>
                  </from>
                  <to>
                    <xdr:col>5</xdr:col>
                    <xdr:colOff>171450</xdr:colOff>
                    <xdr:row>1</xdr:row>
                    <xdr:rowOff>409575</xdr:rowOff>
                  </to>
                </anchor>
              </controlPr>
            </control>
          </mc:Choice>
        </mc:AlternateContent>
        <mc:AlternateContent xmlns:mc="http://schemas.openxmlformats.org/markup-compatibility/2006">
          <mc:Choice Requires="x14">
            <control shapeId="4120" r:id="rId6" name="Button 24">
              <controlPr defaultSize="0" print="0" autoFill="0" autoPict="0" macro="[0]!MainBody">
                <anchor moveWithCells="1" sizeWithCells="1">
                  <from>
                    <xdr:col>5</xdr:col>
                    <xdr:colOff>219075</xdr:colOff>
                    <xdr:row>1</xdr:row>
                    <xdr:rowOff>95250</xdr:rowOff>
                  </from>
                  <to>
                    <xdr:col>5</xdr:col>
                    <xdr:colOff>1714500</xdr:colOff>
                    <xdr:row>1</xdr:row>
                    <xdr:rowOff>409575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Lists!$D$2:$D$3</xm:f>
          </x14:formula1>
          <xm:sqref>H8:H18 P8:P18 T8:T18 L8:L18 X8:X18</xm:sqref>
        </x14:dataValidation>
        <x14:dataValidation type="list" allowBlank="1" showInputMessage="1" showErrorMessage="1">
          <x14:formula1>
            <xm:f>'Footnotes list'!$D$9:$D$58</xm:f>
          </x14:formula1>
          <xm:sqref>I8:I18 M8:M18 Q8:Q18 U8:U18 Y8:Y18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41AFAA"/>
    <pageSetUpPr fitToPage="1"/>
  </sheetPr>
  <dimension ref="A1:AB23"/>
  <sheetViews>
    <sheetView showGridLines="0" zoomScaleNormal="100" workbookViewId="0">
      <pane xSplit="6" ySplit="7" topLeftCell="G8" activePane="bottomRight" state="frozen"/>
      <selection activeCell="I23" sqref="I23"/>
      <selection pane="topRight" activeCell="I23" sqref="I23"/>
      <selection pane="bottomLeft" activeCell="I23" sqref="I23"/>
      <selection pane="bottomRight" activeCell="D1" sqref="D1"/>
    </sheetView>
  </sheetViews>
  <sheetFormatPr defaultColWidth="9.28515625" defaultRowHeight="15" x14ac:dyDescent="0.25"/>
  <cols>
    <col min="1" max="1" width="3.42578125" style="47" hidden="1" customWidth="1"/>
    <col min="2" max="2" width="3.28515625" style="47" hidden="1" customWidth="1"/>
    <col min="3" max="3" width="2.7109375" style="47" hidden="1" customWidth="1"/>
    <col min="4" max="4" width="2.7109375" style="45" customWidth="1"/>
    <col min="5" max="5" width="15.7109375" style="80" customWidth="1"/>
    <col min="6" max="6" width="57" style="47" customWidth="1"/>
    <col min="7" max="7" width="14.5703125" style="47" customWidth="1"/>
    <col min="8" max="8" width="3.5703125" style="47" customWidth="1"/>
    <col min="9" max="9" width="2.7109375" style="47" customWidth="1"/>
    <col min="10" max="10" width="10.7109375" style="47" customWidth="1"/>
    <col min="11" max="11" width="14.5703125" style="47" customWidth="1"/>
    <col min="12" max="12" width="3.5703125" style="47" customWidth="1"/>
    <col min="13" max="13" width="2.7109375" style="47" customWidth="1"/>
    <col min="14" max="14" width="10.7109375" style="47" customWidth="1"/>
    <col min="15" max="15" width="14.5703125" style="47" customWidth="1"/>
    <col min="16" max="16" width="3.5703125" style="47" customWidth="1"/>
    <col min="17" max="17" width="2.7109375" style="47" customWidth="1"/>
    <col min="18" max="18" width="10.7109375" style="47" customWidth="1"/>
    <col min="19" max="19" width="14.5703125" style="47" customWidth="1"/>
    <col min="20" max="20" width="3.5703125" style="47" customWidth="1"/>
    <col min="21" max="21" width="2.7109375" style="47" customWidth="1"/>
    <col min="22" max="22" width="10.7109375" style="47" customWidth="1"/>
    <col min="23" max="23" width="60.7109375" style="80" customWidth="1"/>
    <col min="24" max="27" width="9.28515625" style="80"/>
    <col min="28" max="16384" width="9.28515625" style="47"/>
  </cols>
  <sheetData>
    <row r="1" spans="4:28" ht="6.6" customHeight="1" thickBot="1" x14ac:dyDescent="0.3">
      <c r="D1" s="79"/>
      <c r="E1" s="46"/>
    </row>
    <row r="2" spans="4:28" s="49" customFormat="1" ht="45" customHeight="1" thickBot="1" x14ac:dyDescent="0.3">
      <c r="D2" s="81"/>
      <c r="E2" s="180"/>
      <c r="F2" s="181"/>
      <c r="G2" s="715" t="s">
        <v>141</v>
      </c>
      <c r="H2" s="685"/>
      <c r="I2" s="685"/>
      <c r="J2" s="685"/>
      <c r="K2" s="685"/>
      <c r="L2" s="685"/>
      <c r="M2" s="685"/>
      <c r="N2" s="685"/>
      <c r="O2" s="685"/>
      <c r="P2" s="685"/>
      <c r="Q2" s="685"/>
      <c r="R2" s="685"/>
      <c r="S2" s="685"/>
      <c r="T2" s="685"/>
      <c r="U2" s="685"/>
      <c r="V2" s="686"/>
      <c r="W2" s="82"/>
      <c r="X2" s="82"/>
      <c r="Y2" s="82"/>
      <c r="Z2" s="82"/>
      <c r="AA2" s="83"/>
    </row>
    <row r="3" spans="4:28" s="49" customFormat="1" ht="21.75" customHeight="1" x14ac:dyDescent="0.25">
      <c r="D3" s="81"/>
      <c r="E3" s="50" t="s">
        <v>43</v>
      </c>
      <c r="F3" s="51" t="str">
        <f>'GETTING STARTED'!G9</f>
        <v>LU</v>
      </c>
      <c r="G3" s="716" t="str">
        <f>IF('GETTING STARTED'!E9="","",'GETTING STARTED'!E9)</f>
        <v>Luxembourg</v>
      </c>
      <c r="H3" s="687"/>
      <c r="I3" s="687"/>
      <c r="J3" s="687"/>
      <c r="K3" s="687"/>
      <c r="L3" s="687"/>
      <c r="M3" s="687"/>
      <c r="N3" s="687"/>
      <c r="O3" s="687"/>
      <c r="P3" s="687"/>
      <c r="Q3" s="687"/>
      <c r="R3" s="687"/>
      <c r="S3" s="687"/>
      <c r="T3" s="687"/>
      <c r="U3" s="687"/>
      <c r="V3" s="688"/>
      <c r="W3" s="84"/>
      <c r="X3" s="84"/>
      <c r="Y3" s="84"/>
      <c r="Z3" s="84"/>
      <c r="AA3" s="83"/>
    </row>
    <row r="4" spans="4:28" s="49" customFormat="1" ht="21.75" customHeight="1" thickBot="1" x14ac:dyDescent="0.3">
      <c r="D4" s="81"/>
      <c r="E4" s="52" t="s">
        <v>93</v>
      </c>
      <c r="F4" s="53">
        <f>IF('GETTING STARTED'!E10="","",'GETTING STARTED'!E10)</f>
        <v>2021</v>
      </c>
      <c r="G4" s="717"/>
      <c r="H4" s="689"/>
      <c r="I4" s="689"/>
      <c r="J4" s="689"/>
      <c r="K4" s="689"/>
      <c r="L4" s="689"/>
      <c r="M4" s="689"/>
      <c r="N4" s="689"/>
      <c r="O4" s="689"/>
      <c r="P4" s="689"/>
      <c r="Q4" s="689"/>
      <c r="R4" s="689"/>
      <c r="S4" s="689"/>
      <c r="T4" s="689"/>
      <c r="U4" s="689"/>
      <c r="V4" s="690"/>
      <c r="W4" s="84"/>
      <c r="X4" s="84"/>
      <c r="Y4" s="84"/>
      <c r="Z4" s="84"/>
      <c r="AA4" s="83"/>
    </row>
    <row r="5" spans="4:28" s="88" customFormat="1" ht="21.75" customHeight="1" thickBot="1" x14ac:dyDescent="0.25">
      <c r="D5" s="48"/>
      <c r="E5" s="54" t="s">
        <v>151</v>
      </c>
      <c r="F5" s="85" t="s">
        <v>46</v>
      </c>
      <c r="G5" s="722" t="s">
        <v>97</v>
      </c>
      <c r="H5" s="723"/>
      <c r="I5" s="723"/>
      <c r="J5" s="724"/>
      <c r="K5" s="722" t="s">
        <v>99</v>
      </c>
      <c r="L5" s="723"/>
      <c r="M5" s="723"/>
      <c r="N5" s="723"/>
      <c r="O5" s="723"/>
      <c r="P5" s="723"/>
      <c r="Q5" s="723"/>
      <c r="R5" s="724"/>
      <c r="S5" s="722" t="s">
        <v>100</v>
      </c>
      <c r="T5" s="723"/>
      <c r="U5" s="723"/>
      <c r="V5" s="724"/>
      <c r="W5" s="57"/>
      <c r="X5" s="86"/>
      <c r="Y5" s="57"/>
      <c r="Z5" s="57"/>
      <c r="AA5" s="86"/>
      <c r="AB5" s="87"/>
    </row>
    <row r="6" spans="4:28" s="91" customFormat="1" ht="44.65" customHeight="1" thickBot="1" x14ac:dyDescent="0.25">
      <c r="D6" s="89"/>
      <c r="E6" s="58"/>
      <c r="F6" s="59"/>
      <c r="G6" s="60" t="s">
        <v>0</v>
      </c>
      <c r="H6" s="691" t="s">
        <v>150</v>
      </c>
      <c r="I6" s="718" t="s">
        <v>188</v>
      </c>
      <c r="J6" s="719"/>
      <c r="K6" s="60" t="s">
        <v>191</v>
      </c>
      <c r="L6" s="691" t="s">
        <v>150</v>
      </c>
      <c r="M6" s="718" t="s">
        <v>188</v>
      </c>
      <c r="N6" s="719"/>
      <c r="O6" s="60" t="s">
        <v>227</v>
      </c>
      <c r="P6" s="691" t="s">
        <v>150</v>
      </c>
      <c r="Q6" s="718" t="s">
        <v>188</v>
      </c>
      <c r="R6" s="719"/>
      <c r="S6" s="60" t="s">
        <v>1</v>
      </c>
      <c r="T6" s="691" t="s">
        <v>150</v>
      </c>
      <c r="U6" s="718" t="s">
        <v>188</v>
      </c>
      <c r="V6" s="719"/>
      <c r="W6" s="90"/>
      <c r="X6" s="90"/>
      <c r="Y6" s="90"/>
      <c r="Z6" s="90"/>
      <c r="AA6" s="90"/>
    </row>
    <row r="7" spans="4:28" s="91" customFormat="1" ht="10.5" hidden="1" customHeight="1" thickBot="1" x14ac:dyDescent="0.25">
      <c r="D7" s="89"/>
      <c r="E7" s="61" t="s">
        <v>155</v>
      </c>
      <c r="F7" s="62" t="s">
        <v>156</v>
      </c>
      <c r="G7" s="63" t="s">
        <v>48</v>
      </c>
      <c r="H7" s="692"/>
      <c r="I7" s="720"/>
      <c r="J7" s="721"/>
      <c r="K7" s="63" t="s">
        <v>49</v>
      </c>
      <c r="L7" s="692"/>
      <c r="M7" s="720"/>
      <c r="N7" s="721"/>
      <c r="O7" s="63" t="s">
        <v>50</v>
      </c>
      <c r="P7" s="692"/>
      <c r="Q7" s="720"/>
      <c r="R7" s="721"/>
      <c r="S7" s="63" t="s">
        <v>51</v>
      </c>
      <c r="T7" s="692"/>
      <c r="U7" s="720"/>
      <c r="V7" s="721"/>
      <c r="W7" s="207" t="s">
        <v>218</v>
      </c>
      <c r="X7" s="90"/>
      <c r="Y7" s="90"/>
      <c r="Z7" s="90"/>
      <c r="AA7" s="90"/>
    </row>
    <row r="8" spans="4:28" ht="27" customHeight="1" x14ac:dyDescent="0.25">
      <c r="D8" s="57"/>
      <c r="E8" s="64" t="s">
        <v>68</v>
      </c>
      <c r="F8" s="65" t="s">
        <v>330</v>
      </c>
      <c r="G8" s="217">
        <v>0</v>
      </c>
      <c r="H8" s="407"/>
      <c r="I8" s="408"/>
      <c r="J8" s="404" t="str">
        <f>IF(TRIM(I8)="", "", IF(VLOOKUP(I8,'Footnotes list'!$D$9:$E$107,2,FALSE)=0,"",VLOOKUP(I8,'Footnotes list'!$D$9:$E$107,2,FALSE) ) )</f>
        <v/>
      </c>
      <c r="K8" s="220"/>
      <c r="L8" s="407"/>
      <c r="M8" s="408"/>
      <c r="N8" s="404" t="str">
        <f>IF(TRIM(M8)="", "", IF(VLOOKUP(M8,'Footnotes list'!$D$9:$E$107,2,FALSE)=0,"",VLOOKUP(M8,'Footnotes list'!$D$9:$E$107,2,FALSE) ) )</f>
        <v/>
      </c>
      <c r="O8" s="423">
        <f t="shared" ref="O8:O11" si="0">IF(AND(TRIM(G8)="", TRIM(K8)=""), "",G8+K8)</f>
        <v>0</v>
      </c>
      <c r="P8" s="407"/>
      <c r="Q8" s="408"/>
      <c r="R8" s="404" t="str">
        <f>IF(TRIM(Q8)="", "", IF(VLOOKUP(Q8,'Footnotes list'!$D$9:$E$107,2,FALSE)=0,"",VLOOKUP(Q8,'Footnotes list'!$D$9:$E$107,2,FALSE) ) )</f>
        <v/>
      </c>
      <c r="S8" s="217">
        <v>0</v>
      </c>
      <c r="T8" s="407"/>
      <c r="U8" s="408"/>
      <c r="V8" s="404" t="str">
        <f>IF(TRIM(U8)="", "", IF(VLOOKUP(U8,'Footnotes list'!$D$9:$E$107,2,FALSE)=0,"",VLOOKUP(U8,'Footnotes list'!$D$9:$E$107,2,FALSE) ) )</f>
        <v/>
      </c>
      <c r="W8" s="198" t="str">
        <f>IF((K8&gt;0),"Warning: Energy recovery for ferrous and non ferrous material should not be applicable, please insert those values in shredder light fraction or in other material arising from shredding",IF((O8&lt;G8+K8),"Warning: recovery is lower than energy recovery plus recycling,  please correct the values", IF(AND(ISNUMBER(K8),ISNUMBER(G8),(O8&gt;K8+G8)),"Warning: recovery is not the sum of recycling and energy recovery,  please correct the values ","No warning")))</f>
        <v>No warning</v>
      </c>
    </row>
    <row r="9" spans="4:28" ht="27" customHeight="1" x14ac:dyDescent="0.25">
      <c r="D9" s="57"/>
      <c r="E9" s="66" t="s">
        <v>69</v>
      </c>
      <c r="F9" s="67" t="s">
        <v>331</v>
      </c>
      <c r="G9" s="109">
        <v>0</v>
      </c>
      <c r="H9" s="409"/>
      <c r="I9" s="410"/>
      <c r="J9" s="405" t="str">
        <f>IF(TRIM(I9)="", "", IF(VLOOKUP(I9,'Footnotes list'!$D$9:$E$107,2,FALSE)=0,"",VLOOKUP(I9,'Footnotes list'!$D$9:$E$107,2,FALSE) ) )</f>
        <v/>
      </c>
      <c r="K9" s="220"/>
      <c r="L9" s="409"/>
      <c r="M9" s="410"/>
      <c r="N9" s="405" t="str">
        <f>IF(TRIM(M9)="", "", IF(VLOOKUP(M9,'Footnotes list'!$D$9:$E$107,2,FALSE)=0,"",VLOOKUP(M9,'Footnotes list'!$D$9:$E$107,2,FALSE) ) )</f>
        <v/>
      </c>
      <c r="O9" s="422">
        <f t="shared" si="0"/>
        <v>0</v>
      </c>
      <c r="P9" s="409"/>
      <c r="Q9" s="410"/>
      <c r="R9" s="405" t="str">
        <f>IF(TRIM(Q9)="", "", IF(VLOOKUP(Q9,'Footnotes list'!$D$9:$E$107,2,FALSE)=0,"",VLOOKUP(Q9,'Footnotes list'!$D$9:$E$107,2,FALSE) ) )</f>
        <v/>
      </c>
      <c r="S9" s="109">
        <v>0</v>
      </c>
      <c r="T9" s="409"/>
      <c r="U9" s="410"/>
      <c r="V9" s="405" t="str">
        <f>IF(TRIM(U9)="", "", IF(VLOOKUP(U9,'Footnotes list'!$D$9:$E$107,2,FALSE)=0,"",VLOOKUP(U9,'Footnotes list'!$D$9:$E$107,2,FALSE) ) )</f>
        <v/>
      </c>
      <c r="W9" s="198" t="str">
        <f>IF((K9&gt;0),"Warning: Energy recovery for ferrous and non ferrous material should not be applicable, please insert those values in shredder light fraction or in other material arising from shredding",IF((O9&lt;G9+K9),"Warning: recovery is lower than energy recovery plus recycling,  please correct the values", IF(AND(ISNUMBER(K9),ISNUMBER(G9),(O9&gt;K9+G9)),"Warning: recovery is not the sum of recycling and energy recovery,  please correct the values ","No warning")))</f>
        <v>No warning</v>
      </c>
    </row>
    <row r="10" spans="4:28" ht="27" customHeight="1" x14ac:dyDescent="0.25">
      <c r="D10" s="57"/>
      <c r="E10" s="66" t="s">
        <v>70</v>
      </c>
      <c r="F10" s="67" t="s">
        <v>336</v>
      </c>
      <c r="G10" s="109">
        <v>0</v>
      </c>
      <c r="H10" s="409"/>
      <c r="I10" s="410"/>
      <c r="J10" s="405" t="str">
        <f>IF(TRIM(I10)="", "", IF(VLOOKUP(I10,'Footnotes list'!$D$9:$E$107,2,FALSE)=0,"",VLOOKUP(I10,'Footnotes list'!$D$9:$E$107,2,FALSE) ) )</f>
        <v/>
      </c>
      <c r="K10" s="109">
        <v>0</v>
      </c>
      <c r="L10" s="409"/>
      <c r="M10" s="410"/>
      <c r="N10" s="405" t="str">
        <f>IF(TRIM(M10)="", "", IF(VLOOKUP(M10,'Footnotes list'!$D$9:$E$107,2,FALSE)=0,"",VLOOKUP(M10,'Footnotes list'!$D$9:$E$107,2,FALSE) ) )</f>
        <v/>
      </c>
      <c r="O10" s="422">
        <f>IF(AND(TRIM(G10)="", TRIM(K10)=""), "",G10+K10)</f>
        <v>0</v>
      </c>
      <c r="P10" s="409"/>
      <c r="Q10" s="410"/>
      <c r="R10" s="405" t="str">
        <f>IF(TRIM(Q10)="", "", IF(VLOOKUP(Q10,'Footnotes list'!$D$9:$E$107,2,FALSE)=0,"",VLOOKUP(Q10,'Footnotes list'!$D$9:$E$107,2,FALSE) ) )</f>
        <v/>
      </c>
      <c r="S10" s="109">
        <v>0</v>
      </c>
      <c r="T10" s="409"/>
      <c r="U10" s="410"/>
      <c r="V10" s="405" t="str">
        <f>IF(TRIM(U10)="", "", IF(VLOOKUP(U10,'Footnotes list'!$D$9:$E$107,2,FALSE)=0,"",VLOOKUP(U10,'Footnotes list'!$D$9:$E$107,2,FALSE) ) )</f>
        <v/>
      </c>
      <c r="W10" s="198" t="str">
        <f>IF((O10&lt;G10+K10),"Warning: recovery is lower than energy recovery plus recycling,  please correct the values", IF(AND(ISNUMBER(K10),ISNUMBER(G10),(O10&gt;K10+G10)),"Warning: recovery is not the sum of recycling and energy recovery,  please correct the values ","No warning"))</f>
        <v>No warning</v>
      </c>
    </row>
    <row r="11" spans="4:28" ht="27" customHeight="1" x14ac:dyDescent="0.25">
      <c r="D11" s="57"/>
      <c r="E11" s="66" t="s">
        <v>71</v>
      </c>
      <c r="F11" s="67" t="s">
        <v>337</v>
      </c>
      <c r="G11" s="109">
        <v>0</v>
      </c>
      <c r="H11" s="409"/>
      <c r="I11" s="410"/>
      <c r="J11" s="405" t="str">
        <f>IF(TRIM(I11)="", "", IF(VLOOKUP(I11,'Footnotes list'!$D$9:$E$107,2,FALSE)=0,"",VLOOKUP(I11,'Footnotes list'!$D$9:$E$107,2,FALSE) ) )</f>
        <v/>
      </c>
      <c r="K11" s="109">
        <v>0</v>
      </c>
      <c r="L11" s="409"/>
      <c r="M11" s="410"/>
      <c r="N11" s="405" t="str">
        <f>IF(TRIM(M11)="", "", IF(VLOOKUP(M11,'Footnotes list'!$D$9:$E$107,2,FALSE)=0,"",VLOOKUP(M11,'Footnotes list'!$D$9:$E$107,2,FALSE) ) )</f>
        <v/>
      </c>
      <c r="O11" s="422">
        <f t="shared" si="0"/>
        <v>0</v>
      </c>
      <c r="P11" s="409"/>
      <c r="Q11" s="410"/>
      <c r="R11" s="405" t="str">
        <f>IF(TRIM(Q11)="", "", IF(VLOOKUP(Q11,'Footnotes list'!$D$9:$E$107,2,FALSE)=0,"",VLOOKUP(Q11,'Footnotes list'!$D$9:$E$107,2,FALSE) ) )</f>
        <v/>
      </c>
      <c r="S11" s="109">
        <v>0</v>
      </c>
      <c r="T11" s="409"/>
      <c r="U11" s="410"/>
      <c r="V11" s="405" t="str">
        <f>IF(TRIM(U11)="", "", IF(VLOOKUP(U11,'Footnotes list'!$D$9:$E$107,2,FALSE)=0,"",VLOOKUP(U11,'Footnotes list'!$D$9:$E$107,2,FALSE) ) )</f>
        <v/>
      </c>
      <c r="W11" s="198" t="str">
        <f>IF((O11&lt;G11+K11),"Warning: recovery is lower than energy recovery plus recycling,  please correct the values", IF(AND(ISNUMBER(K11),ISNUMBER(G11),(O11&gt;K11+G11)),"Warning: recovery is not the sum of recycling and energy recovery,  please correct the values ","No warning"))</f>
        <v>No warning</v>
      </c>
    </row>
    <row r="12" spans="4:28" ht="27" customHeight="1" thickBot="1" x14ac:dyDescent="0.3">
      <c r="D12" s="57"/>
      <c r="E12" s="68" t="s">
        <v>72</v>
      </c>
      <c r="F12" s="69" t="s">
        <v>73</v>
      </c>
      <c r="G12" s="421">
        <f>IF(AND(TRIM(G8)="",TRIM(G9)="",TRIM(G10)="",TRIM(G11)=""),"",G8+G9+G10+G11)</f>
        <v>0</v>
      </c>
      <c r="H12" s="411"/>
      <c r="I12" s="412"/>
      <c r="J12" s="406" t="str">
        <f>IF(TRIM(I12)="", "", IF(VLOOKUP(I12,'Footnotes list'!$D$9:$E$107,2,FALSE)=0,"",VLOOKUP(I12,'Footnotes list'!$D$9:$E$107,2,FALSE) ) )</f>
        <v/>
      </c>
      <c r="K12" s="421">
        <f>IF(AND(TRIM(K8)="",TRIM(K9)="",TRIM(K10)="",TRIM(K11)=""),"",K8+K9+K10+K11)</f>
        <v>0</v>
      </c>
      <c r="L12" s="411"/>
      <c r="M12" s="412"/>
      <c r="N12" s="406" t="str">
        <f>IF(TRIM(M12)="", "", IF(VLOOKUP(M12,'Footnotes list'!$D$9:$E$107,2,FALSE)=0,"",VLOOKUP(M12,'Footnotes list'!$D$9:$E$107,2,FALSE) ) )</f>
        <v/>
      </c>
      <c r="O12" s="421">
        <f>IF(AND(TRIM(G12)="", TRIM(K12)=""), "", (IF(ISNUMBER(G12),G12,0)+IF(ISNUMBER(K12),K12,0)))</f>
        <v>0</v>
      </c>
      <c r="P12" s="411"/>
      <c r="Q12" s="412"/>
      <c r="R12" s="406" t="str">
        <f>IF(TRIM(Q12)="", "", IF(VLOOKUP(Q12,'Footnotes list'!$D$9:$E$107,2,FALSE)=0,"",VLOOKUP(Q12,'Footnotes list'!$D$9:$E$107,2,FALSE) ) )</f>
        <v/>
      </c>
      <c r="S12" s="421">
        <f>IF(AND(TRIM(S8)="",TRIM(S9)="",TRIM(S10)="",TRIM(S11)=""),"",S8+S9+S10+S11)</f>
        <v>0</v>
      </c>
      <c r="T12" s="411"/>
      <c r="U12" s="412"/>
      <c r="V12" s="406" t="str">
        <f>IF(TRIM(U12)="", "", IF(VLOOKUP(U12,'Footnotes list'!$D$9:$E$107,2,FALSE)=0,"",VLOOKUP(U12,'Footnotes list'!$D$9:$E$107,2,FALSE) ) )</f>
        <v/>
      </c>
      <c r="W12" s="198" t="str">
        <f>IF((_xlfn.NUMBERVALUE(O12)&lt;_xlfn.NUMBERVALUE(G12)+_xlfn.NUMBERVALUE(K12)),"Warning: recovery is lower than energy recovery plus recycling,  please correct the values", IF(AND(ISNUMBER(K12),ISNUMBER(G12),(_xlfn.NUMBERVALUE(O12)&gt;_xlfn.NUMBERVALUE(K12)+_xlfn.NUMBERVALUE(G12))),"Warning: recovery is not the sum of recycling and energy recovery,  please correct the values ",IF(ABS(SUM(O8:O11)-G12-K12)&gt;0.1,"Warning: Total recovery does not correspond to the sum of recycling and energy recovery",  "No warning")))</f>
        <v>No warning</v>
      </c>
    </row>
    <row r="13" spans="4:28" ht="38.1" customHeight="1" x14ac:dyDescent="0.25">
      <c r="E13" s="203"/>
      <c r="F13" s="204"/>
      <c r="G13" s="714" t="str">
        <f>IF(G12&lt;SUM(G8:G11),"Warning: the total is lower than the sum of the other cells in the column, please correct the values", IF(AND(SUM(ISNUMBER(G8),ISNUMBER(G9),ISNUMBER(G10),ISNUMBER(G11))&gt;2,G12&gt;SUM(G8:G11)),"Warning: the total is not corresponding to the sum of the other cells in the column, please correct the values", IF(ISNUMBER(G12), "No warning",IF(LEN(J12)&gt;10, "No warning","Warning: mandatory cell is empty, please provide value or explanation"))))</f>
        <v>No warning</v>
      </c>
      <c r="H13" s="714"/>
      <c r="I13" s="714"/>
      <c r="J13" s="714"/>
      <c r="K13" s="714" t="str">
        <f>IF(K12&lt;SUM(K8:K11),"Warning: the total is lower than the sum of the other cells in the column, please correct the values", IF(AND(SUM(ISNUMBER(K8),ISNUMBER(K9),ISNUMBER(K10),ISNUMBER(K11))&gt;2,K12&gt;SUM(K8:K11)),"Warning: the total is not corresponding to the sum of the other cells in the column, please correct the values", IF(ISNUMBER(K12), "No warning",IF(LEN(N12)&gt;10, "No warning","Warning: mandatory cell is empty, please provide value or explanation"))))</f>
        <v>No warning</v>
      </c>
      <c r="L13" s="714"/>
      <c r="M13" s="714"/>
      <c r="N13" s="714"/>
      <c r="O13" s="714" t="str">
        <f>IF(O12&lt;SUM(O8:O11),"Warning: the total is lower than the sum of the other cells in the column, please correct the values", IF(AND(SUM(ISNUMBER(O8),ISNUMBER(O9),ISNUMBER(O10),ISNUMBER(O11))&gt;2,O12&gt;SUM(O8:O11)),"Warning: the total is not corresponding to the sum of the other cells in the column, please correct the values", IF(ABS(SUM(O8:O11)-G12-K12)&gt;0.1,"Warning: Total recovery does not correspond to the sum of recycling and energy recovery", IF(ISNUMBER(O12), "No warning",IF(LEN(R12)&gt;10, "No warning","Warning: mandatory cell is empty, please provide value or explanation")))))</f>
        <v>No warning</v>
      </c>
      <c r="P13" s="714"/>
      <c r="Q13" s="714"/>
      <c r="R13" s="714"/>
      <c r="S13" s="714" t="str">
        <f>IF(S12&lt;SUM(S8:S11),"Warning: the total is lower than the sum of the other cells in the column, please correct the values", IF(AND(SUM(ISNUMBER(S8),ISNUMBER(S9),ISNUMBER(S10),ISNUMBER(S11))&gt;2,S12&gt;SUM(S8:S11)),"Warning: the total is not corresponding to the sum of the other cells in the column, please correct the values", IF(ISNUMBER(S12), "No warning",IF(LEN(V12)&gt;10, "No warning","Warning: mandatory cell is empty, please provide value or explanation"))))</f>
        <v>No warning</v>
      </c>
      <c r="T13" s="714"/>
      <c r="U13" s="714"/>
      <c r="V13" s="714"/>
    </row>
    <row r="14" spans="4:28" ht="15" customHeight="1" x14ac:dyDescent="0.25">
      <c r="E14" s="70" t="s">
        <v>143</v>
      </c>
      <c r="G14" s="92"/>
      <c r="H14" s="92"/>
      <c r="I14" s="92"/>
      <c r="J14" s="93"/>
    </row>
    <row r="15" spans="4:28" ht="6" customHeight="1" x14ac:dyDescent="0.25">
      <c r="E15" s="71"/>
      <c r="F15" s="71"/>
      <c r="G15" s="92"/>
      <c r="H15" s="92"/>
      <c r="I15" s="92"/>
      <c r="J15" s="93"/>
    </row>
    <row r="16" spans="4:28" x14ac:dyDescent="0.25">
      <c r="E16" s="71" t="s">
        <v>144</v>
      </c>
      <c r="F16" s="71"/>
      <c r="G16" s="92"/>
      <c r="H16" s="92"/>
      <c r="I16" s="92"/>
      <c r="J16" s="93"/>
      <c r="M16" s="179"/>
      <c r="N16" s="179"/>
      <c r="O16" s="179"/>
      <c r="P16" s="79"/>
      <c r="Q16" s="79"/>
      <c r="R16" s="79"/>
      <c r="S16" s="79"/>
    </row>
    <row r="17" spans="5:19" x14ac:dyDescent="0.25">
      <c r="E17" s="73" t="s">
        <v>159</v>
      </c>
      <c r="F17" s="73"/>
      <c r="G17" s="94"/>
      <c r="H17" s="94"/>
      <c r="I17" s="94"/>
      <c r="J17" s="94"/>
      <c r="M17" s="179"/>
      <c r="N17" s="179"/>
      <c r="O17" s="179"/>
      <c r="P17" s="79"/>
      <c r="Q17" s="79"/>
      <c r="R17" s="79"/>
      <c r="S17" s="79"/>
    </row>
    <row r="18" spans="5:19" ht="28.5" customHeight="1" x14ac:dyDescent="0.25">
      <c r="E18" s="683" t="s">
        <v>339</v>
      </c>
      <c r="F18" s="713"/>
      <c r="G18" s="95"/>
      <c r="H18" s="95"/>
      <c r="I18" s="95"/>
      <c r="J18" s="95"/>
    </row>
    <row r="19" spans="5:19" x14ac:dyDescent="0.25">
      <c r="E19" s="77" t="s">
        <v>153</v>
      </c>
      <c r="F19" s="77"/>
      <c r="G19" s="94"/>
      <c r="H19" s="94"/>
      <c r="I19" s="94"/>
      <c r="J19" s="94"/>
    </row>
    <row r="20" spans="5:19" ht="27" customHeight="1" x14ac:dyDescent="0.25">
      <c r="E20" s="712" t="s">
        <v>304</v>
      </c>
      <c r="F20" s="712"/>
      <c r="G20" s="94"/>
      <c r="H20" s="94"/>
      <c r="I20" s="94"/>
      <c r="J20" s="94"/>
    </row>
    <row r="21" spans="5:19" ht="6.75" customHeight="1" x14ac:dyDescent="0.25">
      <c r="E21" s="72"/>
      <c r="F21" s="72"/>
      <c r="G21" s="93"/>
      <c r="H21" s="93"/>
      <c r="I21" s="93"/>
      <c r="J21" s="93"/>
    </row>
    <row r="22" spans="5:19" x14ac:dyDescent="0.25">
      <c r="E22" s="71"/>
      <c r="F22" s="78"/>
      <c r="G22" s="96"/>
      <c r="H22" s="96"/>
      <c r="I22" s="96"/>
      <c r="J22" s="96"/>
    </row>
    <row r="23" spans="5:19" x14ac:dyDescent="0.25">
      <c r="E23" s="74"/>
      <c r="F23" s="74"/>
      <c r="G23" s="95"/>
      <c r="H23" s="95"/>
      <c r="I23" s="95"/>
      <c r="J23" s="95"/>
    </row>
  </sheetData>
  <sheetProtection algorithmName="SHA-512" hashValue="oIFWyOg3858u2+frbh6zTTnjMep/qlVpf4HA0Ln8ckCrHMr6eu58jlG9KxQ5vxORYMlHUz/Mi6K/nJRI7gJ7JA==" saltValue="lk5zw/9J5IL97KKdcXNYaA==" spinCount="100000" sheet="1" objects="1" scenarios="1"/>
  <mergeCells count="19">
    <mergeCell ref="S13:V13"/>
    <mergeCell ref="G2:V2"/>
    <mergeCell ref="G3:V4"/>
    <mergeCell ref="Q6:R7"/>
    <mergeCell ref="U6:V7"/>
    <mergeCell ref="T6:T7"/>
    <mergeCell ref="G5:J5"/>
    <mergeCell ref="K5:R5"/>
    <mergeCell ref="S5:V5"/>
    <mergeCell ref="H6:H7"/>
    <mergeCell ref="L6:L7"/>
    <mergeCell ref="P6:P7"/>
    <mergeCell ref="I6:J7"/>
    <mergeCell ref="M6:N7"/>
    <mergeCell ref="E20:F20"/>
    <mergeCell ref="E18:F18"/>
    <mergeCell ref="G13:J13"/>
    <mergeCell ref="K13:N13"/>
    <mergeCell ref="O13:R13"/>
  </mergeCells>
  <conditionalFormatting sqref="G12">
    <cfRule type="cellIs" dxfId="39" priority="45" operator="lessThan">
      <formula>SUM(G8:G11)</formula>
    </cfRule>
  </conditionalFormatting>
  <conditionalFormatting sqref="K12">
    <cfRule type="cellIs" dxfId="38" priority="44" operator="lessThan">
      <formula>SUM(K8:K11)</formula>
    </cfRule>
  </conditionalFormatting>
  <conditionalFormatting sqref="O12">
    <cfRule type="cellIs" dxfId="37" priority="1" operator="greaterThan">
      <formula>$G$12+$K$12</formula>
    </cfRule>
    <cfRule type="cellIs" dxfId="36" priority="43" operator="lessThan">
      <formula>SUM(O8:O11)</formula>
    </cfRule>
  </conditionalFormatting>
  <conditionalFormatting sqref="S12">
    <cfRule type="cellIs" dxfId="35" priority="42" operator="lessThan">
      <formula>SUM(S8:S11)</formula>
    </cfRule>
  </conditionalFormatting>
  <conditionalFormatting sqref="O8">
    <cfRule type="cellIs" dxfId="34" priority="41" operator="lessThan">
      <formula>G8+K8</formula>
    </cfRule>
  </conditionalFormatting>
  <conditionalFormatting sqref="O9">
    <cfRule type="cellIs" dxfId="33" priority="40" operator="lessThan">
      <formula>G9+K9</formula>
    </cfRule>
  </conditionalFormatting>
  <conditionalFormatting sqref="O10">
    <cfRule type="cellIs" dxfId="32" priority="39" operator="lessThan">
      <formula>G10+K10</formula>
    </cfRule>
  </conditionalFormatting>
  <conditionalFormatting sqref="O11">
    <cfRule type="cellIs" dxfId="31" priority="38" operator="lessThan">
      <formula>G11+K11</formula>
    </cfRule>
  </conditionalFormatting>
  <conditionalFormatting sqref="G13">
    <cfRule type="containsText" dxfId="30" priority="21" operator="containsText" text="Warning:">
      <formula>NOT(ISERROR(SEARCH("Warning:",G13)))</formula>
    </cfRule>
  </conditionalFormatting>
  <conditionalFormatting sqref="W8">
    <cfRule type="containsText" dxfId="29" priority="14" operator="containsText" text="Warning:">
      <formula>NOT(ISERROR(SEARCH("Warning:",W8)))</formula>
    </cfRule>
  </conditionalFormatting>
  <conditionalFormatting sqref="W10:W12">
    <cfRule type="containsText" dxfId="28" priority="7" operator="containsText" text="Warning:">
      <formula>NOT(ISERROR(SEARCH("Warning:",W10)))</formula>
    </cfRule>
  </conditionalFormatting>
  <conditionalFormatting sqref="W9">
    <cfRule type="containsText" dxfId="27" priority="6" operator="containsText" text="Warning:">
      <formula>NOT(ISERROR(SEARCH("Warning:",W9)))</formula>
    </cfRule>
  </conditionalFormatting>
  <conditionalFormatting sqref="K13 O13 S13">
    <cfRule type="containsText" dxfId="26" priority="2" operator="containsText" text="Warning:">
      <formula>NOT(ISERROR(SEARCH("Warning:",K13)))</formula>
    </cfRule>
  </conditionalFormatting>
  <dataValidations count="1">
    <dataValidation type="decimal" allowBlank="1" showInputMessage="1" showErrorMessage="1" sqref="G8:G12 K8:K12 O8:O12 S8:S12">
      <formula1>0</formula1>
      <formula2>999999999999999</formula2>
    </dataValidation>
  </dataValidations>
  <pageMargins left="0.23622047244094491" right="0.23622047244094491" top="0.74803149606299213" bottom="0.74803149606299213" header="0.31496062992125984" footer="0.31496062992125984"/>
  <pageSetup paperSize="9" scale="54" orientation="landscape" verticalDpi="0"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formulas">
              <controlPr defaultSize="0" print="0" autoFill="0" autoPict="0" macro="[0]!'SwitchLocksInCells &quot;formulas&quot;'" altText="Lock formulas">
                <anchor moveWithCells="1" sizeWithCells="1">
                  <from>
                    <xdr:col>5</xdr:col>
                    <xdr:colOff>3086100</xdr:colOff>
                    <xdr:row>1</xdr:row>
                    <xdr:rowOff>57150</xdr:rowOff>
                  </from>
                  <to>
                    <xdr:col>5</xdr:col>
                    <xdr:colOff>3838575</xdr:colOff>
                    <xdr:row>1</xdr:row>
                    <xdr:rowOff>523875</xdr:rowOff>
                  </to>
                </anchor>
              </controlPr>
            </control>
          </mc:Choice>
        </mc:AlternateContent>
        <mc:AlternateContent xmlns:mc="http://schemas.openxmlformats.org/markup-compatibility/2006">
          <mc:Choice Requires="x14">
            <control shapeId="5132" r:id="rId5" name="NotApplicable">
              <controlPr defaultSize="0" print="0" autoFill="0" autoPict="0" macro="[0]!'SwitchLocksInCells &quot;NotApplicable&quot;'" altText="Lock formulas">
                <anchor moveWithCells="1" sizeWithCells="1">
                  <from>
                    <xdr:col>5</xdr:col>
                    <xdr:colOff>2076450</xdr:colOff>
                    <xdr:row>1</xdr:row>
                    <xdr:rowOff>57150</xdr:rowOff>
                  </from>
                  <to>
                    <xdr:col>5</xdr:col>
                    <xdr:colOff>2990850</xdr:colOff>
                    <xdr:row>1</xdr:row>
                    <xdr:rowOff>514350</xdr:rowOff>
                  </to>
                </anchor>
              </controlPr>
            </control>
          </mc:Choice>
        </mc:AlternateContent>
        <mc:AlternateContent xmlns:mc="http://schemas.openxmlformats.org/markup-compatibility/2006">
          <mc:Choice Requires="x14">
            <control shapeId="5135" r:id="rId6" name="Button 15">
              <controlPr defaultSize="0" print="0" autoFill="0" autoPict="0" macro="[0]!RestoreColours">
                <anchor moveWithCells="1" sizeWithCells="1">
                  <from>
                    <xdr:col>4</xdr:col>
                    <xdr:colOff>114300</xdr:colOff>
                    <xdr:row>1</xdr:row>
                    <xdr:rowOff>133350</xdr:rowOff>
                  </from>
                  <to>
                    <xdr:col>5</xdr:col>
                    <xdr:colOff>285750</xdr:colOff>
                    <xdr:row>1</xdr:row>
                    <xdr:rowOff>438150</xdr:rowOff>
                  </to>
                </anchor>
              </controlPr>
            </control>
          </mc:Choice>
        </mc:AlternateContent>
        <mc:AlternateContent xmlns:mc="http://schemas.openxmlformats.org/markup-compatibility/2006">
          <mc:Choice Requires="x14">
            <control shapeId="5136" r:id="rId7" name="Button 16">
              <controlPr defaultSize="0" print="0" autoFill="0" autoPict="0" macro="[0]!MainBody">
                <anchor moveWithCells="1" sizeWithCells="1">
                  <from>
                    <xdr:col>5</xdr:col>
                    <xdr:colOff>333375</xdr:colOff>
                    <xdr:row>1</xdr:row>
                    <xdr:rowOff>114300</xdr:rowOff>
                  </from>
                  <to>
                    <xdr:col>5</xdr:col>
                    <xdr:colOff>1828800</xdr:colOff>
                    <xdr:row>1</xdr:row>
                    <xdr:rowOff>438150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Lists!$D$2:$D$3</xm:f>
          </x14:formula1>
          <xm:sqref>P8:P12 L8:L12 H8:H12 T8:T12</xm:sqref>
        </x14:dataValidation>
        <x14:dataValidation type="list" allowBlank="1" showInputMessage="1" showErrorMessage="1">
          <x14:formula1>
            <xm:f>'Footnotes list'!$D$9:$D$58</xm:f>
          </x14:formula1>
          <xm:sqref>I8:I12 M8:M12 Q8:Q12 U8:U12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vt:lpstr>
      <vt:lpstr>INDEX</vt:lpstr>
      <vt:lpstr>Basic Instructions</vt:lpstr>
      <vt:lpstr>Methodology</vt:lpstr>
      <vt:lpstr>Validation rules</vt:lpstr>
      <vt:lpstr>GETTING STARTED</vt:lpstr>
      <vt:lpstr>Footnotes list</vt:lpstr>
      <vt:lpstr>Table_1</vt:lpstr>
      <vt:lpstr>Table_2</vt:lpstr>
      <vt:lpstr>Table_3</vt:lpstr>
      <vt:lpstr>Table_4</vt:lpstr>
      <vt:lpstr>VoluntaryReporting</vt:lpstr>
      <vt:lpstr>ErrorLog</vt:lpstr>
      <vt:lpstr>Table_4 (Prefilling)</vt:lpstr>
      <vt:lpstr>Pre-filling parameters</vt:lpstr>
      <vt:lpstr>Changelog</vt:lpstr>
      <vt:lpstr>Lists</vt:lpstr>
      <vt:lpstr>Locks</vt:lpstr>
      <vt:lpstr>NotStandardRules</vt:lpstr>
      <vt:lpstr>CountryName</vt:lpstr>
      <vt:lpstr>Summations</vt:lpstr>
      <vt:lpstr>Mandatory</vt:lpstr>
      <vt:lpstr>SimpleRatios</vt:lpstr>
      <vt:lpstr>Thresholds</vt:lpstr>
      <vt:lpstr>IsFormula</vt:lpstr>
      <vt:lpstr>MustNotBeNegative</vt:lpstr>
      <vt:lpstr>FootnoteContent</vt:lpstr>
      <vt:lpstr>IsNumeric</vt:lpstr>
      <vt:lpstr>Compatibility Report</vt:lpstr>
    </vt:vector>
  </TitlesOfParts>
  <Company>ITICS - Sogeti Luxembourg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Sébastien Preponiot</dc:creator>
  <cp:lastModifiedBy>Isabelle Naegelen</cp:lastModifiedBy>
  <cp:lastPrinted>2022-06-02T12:54:57Z</cp:lastPrinted>
  <dcterms:created xsi:type="dcterms:W3CDTF">2019-12-12T09:53:37Z</dcterms:created>
  <dcterms:modified xsi:type="dcterms:W3CDTF">2023-07-19T09:44:07Z</dcterms:modified>
</cp:coreProperties>
</file>